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jupiter\userdata\user$\matt.pearce\Downloads\"/>
    </mc:Choice>
  </mc:AlternateContent>
  <xr:revisionPtr revIDLastSave="0" documentId="13_ncr:1_{31BF289A-E304-487D-B807-463F09309412}" xr6:coauthVersionLast="47" xr6:coauthVersionMax="47" xr10:uidLastSave="{00000000-0000-0000-0000-000000000000}"/>
  <bookViews>
    <workbookView xWindow="-108" yWindow="-108" windowWidth="23256" windowHeight="12576" xr2:uid="{75DB3F89-7DDD-4FCC-BBCA-739B3982DDE2}"/>
  </bookViews>
  <sheets>
    <sheet name="CultureFest Calculations" sheetId="1" r:id="rId1"/>
    <sheet name="Big Screen Programme" sheetId="3" r:id="rId2"/>
    <sheet name="B2022 Survey Questions" sheetId="2" r:id="rId3"/>
    <sheet name="Graphs and Chrarts for Report" sheetId="5" r:id="rId4"/>
  </sheets>
  <definedNames>
    <definedName name="_xlnm._FilterDatabase" localSheetId="0" hidden="1">'CultureFest Calculations'!$B$2:$Q$55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2" l="1"/>
  <c r="B7" i="2"/>
  <c r="P54" i="1"/>
  <c r="P4" i="1"/>
  <c r="Q5" i="1"/>
  <c r="O6" i="1"/>
  <c r="P12" i="1"/>
  <c r="N13" i="1"/>
  <c r="O15" i="1"/>
  <c r="O16" i="1"/>
  <c r="P17" i="1"/>
  <c r="N19" i="1"/>
  <c r="O28" i="1"/>
  <c r="Q28" i="1"/>
  <c r="O52" i="1"/>
  <c r="C53" i="1"/>
  <c r="D53" i="1"/>
  <c r="E53" i="1"/>
  <c r="F53" i="1"/>
  <c r="G53" i="1"/>
  <c r="H53" i="1"/>
  <c r="I53" i="1"/>
  <c r="J53" i="1"/>
  <c r="K53" i="1"/>
  <c r="L53" i="1"/>
  <c r="M53" i="1"/>
  <c r="N53" i="1"/>
  <c r="O53" i="1"/>
  <c r="P53" i="1"/>
  <c r="Q53" i="1"/>
  <c r="S56" i="1"/>
  <c r="T56" i="1" s="1"/>
  <c r="T60" i="1" s="1"/>
  <c r="S57" i="1"/>
  <c r="S58" i="1"/>
  <c r="T58" i="1" s="1"/>
  <c r="S59" i="1"/>
  <c r="B18" i="2"/>
  <c r="B17" i="2"/>
  <c r="Q42" i="3"/>
  <c r="Q41" i="3"/>
  <c r="N54" i="1" l="1"/>
  <c r="B2" i="2" s="1"/>
</calcChain>
</file>

<file path=xl/sharedStrings.xml><?xml version="1.0" encoding="utf-8"?>
<sst xmlns="http://schemas.openxmlformats.org/spreadsheetml/2006/main" count="357" uniqueCount="201">
  <si>
    <t>Ahmadiyya Muslim Association: Poets for Peace</t>
  </si>
  <si>
    <t>Good Times Festival</t>
  </si>
  <si>
    <t>Warwick Folk Festival</t>
  </si>
  <si>
    <t>Alternative Leamington</t>
  </si>
  <si>
    <t>Modern Pre-Raphaelite Visionaries: British Art 1880 - 1930</t>
  </si>
  <si>
    <t>Warwick's Unbelievable History</t>
  </si>
  <si>
    <t>Actual</t>
  </si>
  <si>
    <t>Estimated</t>
  </si>
  <si>
    <t>Participation</t>
  </si>
  <si>
    <t>Did you form any partnerships as a result of your involvement in the Cultural Festival?</t>
  </si>
  <si>
    <t>Please provide any URLs to media coverage about your project.</t>
  </si>
  <si>
    <r>
      <rPr>
        <b/>
        <sz val="14"/>
        <color theme="1"/>
        <rFont val="Calibri"/>
        <family val="2"/>
        <scheme val="minor"/>
      </rPr>
      <t>What was the total in person/physical audience or attendance for your project?</t>
    </r>
    <r>
      <rPr>
        <sz val="14"/>
        <color theme="1"/>
        <rFont val="Calibri"/>
        <family val="2"/>
        <scheme val="minor"/>
      </rPr>
      <t xml:space="preserve">
</t>
    </r>
    <r>
      <rPr>
        <i/>
        <sz val="14"/>
        <color theme="1"/>
        <rFont val="Calibri"/>
        <family val="2"/>
        <scheme val="minor"/>
      </rPr>
      <t>Audiences experience the work, but do not engage in creating it. Do not include programme participants in this figure. This figure should include your direct AND indirect audience or attendance figures. ‘Indirect’ attendance represents attendees that may or may not have experienced your work because of the way it was presented; for example, public artwork attendance estimated from all passers-by in the area. Further explanation provided in the next questions and Project Hub. Please skip if not applicable.</t>
    </r>
  </si>
  <si>
    <r>
      <t xml:space="preserve">
</t>
    </r>
    <r>
      <rPr>
        <b/>
        <sz val="14"/>
        <color theme="1"/>
        <rFont val="Calibri"/>
        <family val="2"/>
        <scheme val="minor"/>
      </rPr>
      <t>What was the total digital audience or attendance for your project?</t>
    </r>
    <r>
      <rPr>
        <sz val="14"/>
        <color theme="1"/>
        <rFont val="Calibri"/>
        <family val="2"/>
        <scheme val="minor"/>
      </rPr>
      <t xml:space="preserve">
</t>
    </r>
    <r>
      <rPr>
        <i/>
        <sz val="14"/>
        <color theme="1"/>
        <rFont val="Calibri"/>
        <family val="2"/>
        <scheme val="minor"/>
      </rPr>
      <t>Audiences experience the work, but do not engage in creating it. This is about the total number of audiences who engaged with a digital event, broadcast or media stream. It isn’t asking social media engagement. Please skip if not applicable.</t>
    </r>
  </si>
  <si>
    <r>
      <rPr>
        <b/>
        <sz val="14"/>
        <color theme="1"/>
        <rFont val="Calibri"/>
        <family val="2"/>
        <scheme val="minor"/>
      </rPr>
      <t>For any part of your total physical attendance figure, please select the type(s) of ‘indirect’ or incidental attendance that are included. Select ‘not applicable’ if your physical attendance figure only represents ‘direct‘ attendance.</t>
    </r>
    <r>
      <rPr>
        <sz val="14"/>
        <color theme="1"/>
        <rFont val="Calibri"/>
        <family val="2"/>
        <scheme val="minor"/>
      </rPr>
      <t xml:space="preserve">
</t>
    </r>
    <r>
      <rPr>
        <i/>
        <sz val="14"/>
        <color theme="1"/>
        <rFont val="Calibri"/>
        <family val="2"/>
        <scheme val="minor"/>
      </rPr>
      <t>‘Indirect’ attendance represents attendees that may or may not have experienced your work because of the way it was presented. For example, your attendance figure for a public artwork may be estimated from all passers-by in the area. Another example is an individual work that was presented as part of a larger event, but your attendance figure reports for the larger event rather than your proportion of attendance. A rule of thumb is that if you cannot be certain that attendees engaged with your work, then it is ‘indirect’ attendance. See the Project Hub for more details.</t>
    </r>
  </si>
  <si>
    <r>
      <rPr>
        <b/>
        <sz val="14"/>
        <color theme="1"/>
        <rFont val="Calibri"/>
        <family val="2"/>
        <scheme val="minor"/>
      </rPr>
      <t>How did you measure and report your direct and indirect attendance? Are there any details you can provide to add context about your reported attendance figures and how you calculated it?</t>
    </r>
    <r>
      <rPr>
        <sz val="14"/>
        <color theme="1"/>
        <rFont val="Calibri"/>
        <family val="2"/>
        <scheme val="minor"/>
      </rPr>
      <t xml:space="preserve">
</t>
    </r>
    <r>
      <rPr>
        <i/>
        <sz val="14"/>
        <color theme="1"/>
        <rFont val="Calibri"/>
        <family val="2"/>
        <scheme val="minor"/>
      </rPr>
      <t>This information helps us determine the overall attendance figure of Festival 2022. It's okay if your estimates are rough and to be honest about it - this is accounted for in the evaluation process.</t>
    </r>
  </si>
  <si>
    <r>
      <rPr>
        <b/>
        <sz val="14"/>
        <color theme="1"/>
        <rFont val="Calibri"/>
        <family val="2"/>
        <scheme val="minor"/>
      </rPr>
      <t>Of your total reported in-person/physical attendance, what was the number of indirect or incidental attendances?</t>
    </r>
    <r>
      <rPr>
        <sz val="14"/>
        <color theme="1"/>
        <rFont val="Calibri"/>
        <family val="2"/>
        <scheme val="minor"/>
      </rPr>
      <t xml:space="preserve">
</t>
    </r>
    <r>
      <rPr>
        <i/>
        <sz val="14"/>
        <color theme="1"/>
        <rFont val="Calibri"/>
        <family val="2"/>
        <scheme val="minor"/>
      </rPr>
      <t>Please report a whole number. It should not be greater than the total in-person attendance you have already reported. See previous questions or Project Hub for more information about ‘indirect’ attendance.</t>
    </r>
  </si>
  <si>
    <r>
      <rPr>
        <b/>
        <sz val="14"/>
        <color theme="1"/>
        <rFont val="Calibri"/>
        <family val="2"/>
        <scheme val="minor"/>
      </rPr>
      <t>How many participants engaged in your project?</t>
    </r>
    <r>
      <rPr>
        <sz val="14"/>
        <color theme="1"/>
        <rFont val="Calibri"/>
        <family val="2"/>
        <scheme val="minor"/>
      </rPr>
      <t xml:space="preserve">
</t>
    </r>
    <r>
      <rPr>
        <i/>
        <sz val="14"/>
        <color theme="1"/>
        <rFont val="Calibri"/>
        <family val="2"/>
        <scheme val="minor"/>
      </rPr>
      <t>Participants are members of the community who are actively engaged in a work but are not being paid for their involvement (e.g. workshops, co-creation, community engagement etc.) These people may sometimes receive payments in the form of bursaries to remove barriers, or to promote engagement, but they are not paid staff (freelance or otherwise) on the project.</t>
    </r>
  </si>
  <si>
    <r>
      <rPr>
        <b/>
        <sz val="14"/>
        <color theme="1"/>
        <rFont val="Calibri"/>
        <family val="2"/>
        <scheme val="minor"/>
      </rPr>
      <t>How many volunteers took part in your project?</t>
    </r>
    <r>
      <rPr>
        <sz val="14"/>
        <color theme="1"/>
        <rFont val="Calibri"/>
        <family val="2"/>
        <scheme val="minor"/>
      </rPr>
      <t xml:space="preserve">
</t>
    </r>
    <r>
      <rPr>
        <i/>
        <sz val="14"/>
        <color theme="1"/>
        <rFont val="Calibri"/>
        <family val="2"/>
        <scheme val="minor"/>
      </rPr>
      <t>Volunteers are different to participants in that their involvement helps support the work happening. They are the volunteers you may have recruited to help with on-the-day production support of the event. They are not the people who are taking part in your project over a more sustained period via co-creation sessions, workshops or rehearsals.</t>
    </r>
  </si>
  <si>
    <r>
      <rPr>
        <b/>
        <sz val="14"/>
        <color theme="1"/>
        <rFont val="Calibri"/>
        <family val="2"/>
        <scheme val="minor"/>
      </rPr>
      <t>How many sessions did your event or activity include?</t>
    </r>
    <r>
      <rPr>
        <sz val="14"/>
        <color theme="1"/>
        <rFont val="Calibri"/>
        <family val="2"/>
        <scheme val="minor"/>
      </rPr>
      <t xml:space="preserve">
</t>
    </r>
    <r>
      <rPr>
        <i/>
        <sz val="14"/>
        <color theme="1"/>
        <rFont val="Calibri"/>
        <family val="2"/>
        <scheme val="minor"/>
      </rPr>
      <t>Please enter a whole number with a minimum value of 0</t>
    </r>
  </si>
  <si>
    <r>
      <rPr>
        <b/>
        <sz val="14"/>
        <color theme="1"/>
        <rFont val="Calibri"/>
        <family val="2"/>
        <scheme val="minor"/>
      </rPr>
      <t>Was your event or activity a single-site or multi-site project?</t>
    </r>
    <r>
      <rPr>
        <sz val="14"/>
        <color theme="1"/>
        <rFont val="Calibri"/>
        <family val="2"/>
        <scheme val="minor"/>
      </rPr>
      <t xml:space="preserve">
</t>
    </r>
    <r>
      <rPr>
        <i/>
        <sz val="14"/>
        <color theme="1"/>
        <rFont val="Calibri"/>
        <family val="2"/>
        <scheme val="minor"/>
      </rPr>
      <t>i.e. did your project take place in multiple locations? Please choose from the options below</t>
    </r>
  </si>
  <si>
    <r>
      <rPr>
        <b/>
        <sz val="14"/>
        <color theme="1"/>
        <rFont val="Calibri"/>
        <family val="2"/>
        <scheme val="minor"/>
      </rPr>
      <t>What postcodes is your event or activity take place in?</t>
    </r>
    <r>
      <rPr>
        <sz val="14"/>
        <color theme="1"/>
        <rFont val="Calibri"/>
        <family val="2"/>
        <scheme val="minor"/>
      </rPr>
      <t xml:space="preserve">
</t>
    </r>
    <r>
      <rPr>
        <i/>
        <sz val="14"/>
        <color theme="1"/>
        <rFont val="Calibri"/>
        <family val="2"/>
        <scheme val="minor"/>
      </rPr>
      <t>Enter your answer below. Please separate postcodes with a comma ( , ).</t>
    </r>
  </si>
  <si>
    <r>
      <rPr>
        <b/>
        <sz val="14"/>
        <color theme="1"/>
        <rFont val="Calibri"/>
        <family val="2"/>
        <scheme val="minor"/>
      </rPr>
      <t>How many artists did your event or activity employ?</t>
    </r>
    <r>
      <rPr>
        <sz val="14"/>
        <color theme="1"/>
        <rFont val="Calibri"/>
        <family val="2"/>
        <scheme val="minor"/>
      </rPr>
      <t xml:space="preserve">
</t>
    </r>
    <r>
      <rPr>
        <i/>
        <sz val="14"/>
        <color theme="1"/>
        <rFont val="Calibri"/>
        <family val="2"/>
        <scheme val="minor"/>
      </rPr>
      <t>Artists include anyone who had a creative involvement project, whether they were employed on a freelance or permanent employment contract.</t>
    </r>
  </si>
  <si>
    <r>
      <rPr>
        <b/>
        <sz val="14"/>
        <color theme="1"/>
        <rFont val="Calibri"/>
        <family val="2"/>
        <scheme val="minor"/>
      </rPr>
      <t>How many freelancers did this project contract?</t>
    </r>
    <r>
      <rPr>
        <sz val="14"/>
        <color theme="1"/>
        <rFont val="Calibri"/>
        <family val="2"/>
        <scheme val="minor"/>
      </rPr>
      <t xml:space="preserve">
</t>
    </r>
    <r>
      <rPr>
        <i/>
        <sz val="14"/>
        <color theme="1"/>
        <rFont val="Calibri"/>
        <family val="2"/>
        <scheme val="minor"/>
      </rPr>
      <t>These are the people who should fill out the ‘Freelancers’ survey and should therefore exclude permanent employees.</t>
    </r>
  </si>
  <si>
    <r>
      <rPr>
        <b/>
        <sz val="14"/>
        <color theme="1"/>
        <rFont val="Calibri"/>
        <family val="2"/>
        <scheme val="minor"/>
      </rPr>
      <t>How many other employed people were involved in the delivered work for this project?</t>
    </r>
    <r>
      <rPr>
        <sz val="14"/>
        <color theme="1"/>
        <rFont val="Calibri"/>
        <family val="2"/>
        <scheme val="minor"/>
      </rPr>
      <t xml:space="preserve">
</t>
    </r>
    <r>
      <rPr>
        <i/>
        <sz val="14"/>
        <color theme="1"/>
        <rFont val="Calibri"/>
        <family val="2"/>
        <scheme val="minor"/>
      </rPr>
      <t>These are the people who should fill out the ‘Staff’ survey and should therefore exclude freelancers, contractors or participants (i.e. only people employed in the organisation(s) delivering the work). This DOES include long-term volunteers</t>
    </r>
    <r>
      <rPr>
        <sz val="14"/>
        <color theme="1"/>
        <rFont val="Calibri"/>
        <family val="2"/>
        <scheme val="minor"/>
      </rPr>
      <t>.</t>
    </r>
  </si>
  <si>
    <r>
      <rPr>
        <b/>
        <sz val="14"/>
        <color theme="1"/>
        <rFont val="Calibri"/>
        <family val="2"/>
        <scheme val="minor"/>
      </rPr>
      <t>Of the total number of people delivering the project, how many project staff were volunteers?</t>
    </r>
    <r>
      <rPr>
        <sz val="14"/>
        <color theme="1"/>
        <rFont val="Calibri"/>
        <family val="2"/>
        <scheme val="minor"/>
      </rPr>
      <t xml:space="preserve">
</t>
    </r>
    <r>
      <rPr>
        <i/>
        <sz val="14"/>
        <color theme="1"/>
        <rFont val="Calibri"/>
        <family val="2"/>
        <scheme val="minor"/>
      </rPr>
      <t>These volunteers are people who took part in your project over a more sustained period (e.g. co-creation sessions, workshops or rehearsals). It should not include number of volunteers listed previously.</t>
    </r>
  </si>
  <si>
    <r>
      <rPr>
        <b/>
        <sz val="14"/>
        <color theme="1"/>
        <rFont val="Calibri"/>
        <family val="2"/>
        <scheme val="minor"/>
      </rPr>
      <t>Of the total people employed to deliver this project, how many were new employees in your organisation(s)?</t>
    </r>
    <r>
      <rPr>
        <sz val="14"/>
        <color theme="1"/>
        <rFont val="Calibri"/>
        <family val="2"/>
        <scheme val="minor"/>
      </rPr>
      <t xml:space="preserve">
</t>
    </r>
    <r>
      <rPr>
        <i/>
        <sz val="14"/>
        <color theme="1"/>
        <rFont val="Calibri"/>
        <family val="2"/>
        <scheme val="minor"/>
      </rPr>
      <t>Please consider all organisations who were part of delivering the project</t>
    </r>
  </si>
  <si>
    <r>
      <rPr>
        <b/>
        <sz val="14"/>
        <color theme="1"/>
        <rFont val="Calibri"/>
        <family val="2"/>
        <scheme val="minor"/>
      </rPr>
      <t>What was the total number of employment hours for your project or activity?</t>
    </r>
    <r>
      <rPr>
        <sz val="14"/>
        <color theme="1"/>
        <rFont val="Calibri"/>
        <family val="2"/>
        <scheme val="minor"/>
      </rPr>
      <t xml:space="preserve">
</t>
    </r>
    <r>
      <rPr>
        <i/>
        <sz val="14"/>
        <color theme="1"/>
        <rFont val="Calibri"/>
        <family val="2"/>
        <scheme val="minor"/>
      </rPr>
      <t>Please enter a whole number with a minimum value of 0</t>
    </r>
  </si>
  <si>
    <r>
      <rPr>
        <b/>
        <sz val="14"/>
        <color theme="1"/>
        <rFont val="Calibri"/>
        <family val="2"/>
        <scheme val="minor"/>
      </rPr>
      <t>How much did your project cost to deliver?</t>
    </r>
    <r>
      <rPr>
        <sz val="14"/>
        <color theme="1"/>
        <rFont val="Calibri"/>
        <family val="2"/>
        <scheme val="minor"/>
      </rPr>
      <t xml:space="preserve">
</t>
    </r>
    <r>
      <rPr>
        <i/>
        <sz val="14"/>
        <color theme="1"/>
        <rFont val="Calibri"/>
        <family val="2"/>
        <scheme val="minor"/>
      </rPr>
      <t>This is so we know the equivalent financial contribution to the festival in kind.</t>
    </r>
  </si>
  <si>
    <t>Questions</t>
  </si>
  <si>
    <t>Answer</t>
  </si>
  <si>
    <t>Context / Rationale</t>
  </si>
  <si>
    <t>Programme</t>
  </si>
  <si>
    <t>Art in the Park Festival</t>
  </si>
  <si>
    <t>Windows Into The Past</t>
  </si>
  <si>
    <t>Taking the Waters</t>
  </si>
  <si>
    <t>H&amp;CW On Yer Bike Exhibition</t>
  </si>
  <si>
    <t>Rotary Club of Leamington Spa:  Play, Me Leamington</t>
  </si>
  <si>
    <t>Playbox Theatre: Harmony</t>
  </si>
  <si>
    <t>Public Art Map</t>
  </si>
  <si>
    <t>Leamington Literary Society’s Promenade with Mr Dickens</t>
  </si>
  <si>
    <t>Calling Leamington</t>
  </si>
  <si>
    <t>Caitriona Dunnett at Hill Close Gardens</t>
  </si>
  <si>
    <t>Right Up Craig and Johnathan's Street</t>
  </si>
  <si>
    <t>Leamprov - The Complaints Department: An Improvised Comedy Show</t>
  </si>
  <si>
    <t>Leamington History Group's Commonwealth Town Trail</t>
  </si>
  <si>
    <t>PechaKucha Night Leamington Spa</t>
  </si>
  <si>
    <t>Come Bowl With Me' by Talking Birds</t>
  </si>
  <si>
    <t>War of the Roses LIVE at Warwick Castle</t>
  </si>
  <si>
    <t>Andy Kershaw Introduces MG Boulter</t>
  </si>
  <si>
    <t>Finding Leamington</t>
  </si>
  <si>
    <t>Leamington Spa Art Gallery &amp; Museum's People and Places Self-led Trail</t>
  </si>
  <si>
    <t>Royal Leamington Spa Festival Site</t>
  </si>
  <si>
    <t>The Leamington Society's Welcome Walking Tours</t>
  </si>
  <si>
    <t>Folk @Temperance</t>
  </si>
  <si>
    <t>Legendary Joust at kenilworth Castle</t>
  </si>
  <si>
    <t>Leamington Cycling Night: Matt Rendell's Inside stories from the Tour de France</t>
  </si>
  <si>
    <t>The Commonwealth Trail Exhibition</t>
  </si>
  <si>
    <t>Culture Cycle</t>
  </si>
  <si>
    <t>Garden Party @ St John’s House</t>
  </si>
  <si>
    <t>Leamington Festival Site Closing Ceremony</t>
  </si>
  <si>
    <t>Indian Jazz Fusion</t>
  </si>
  <si>
    <t>Race to the Finish</t>
  </si>
  <si>
    <t>The Legend of The Dragon Slayer at Warwick Castle</t>
  </si>
  <si>
    <t>On yer bike! On-road Cycle Ride</t>
  </si>
  <si>
    <t>Bollywood Dance Night</t>
  </si>
  <si>
    <t>Warwickshire Pride Festival</t>
  </si>
  <si>
    <t>Islamic Cultural Exhibition</t>
  </si>
  <si>
    <t>Songs in Common</t>
  </si>
  <si>
    <t>Red Sky at Night, by Mikron Theatre Company</t>
  </si>
  <si>
    <t>CultureFest Trailer</t>
  </si>
  <si>
    <t>Near Belonging </t>
  </si>
  <si>
    <t>TARDIGRADE </t>
  </si>
  <si>
    <t>Healing </t>
  </si>
  <si>
    <t>On Record: Xhosa Cole Quartet ft Soweto Kinch - Hangin With Mr Hamilton </t>
  </si>
  <si>
    <t>Wild </t>
  </si>
  <si>
    <t>The World Sitting-Down Championships Final </t>
  </si>
  <si>
    <t>Education Sizzler: Made in Leamington </t>
  </si>
  <si>
    <t>Honour Wave </t>
  </si>
  <si>
    <t>A Window in to Warwick: Lord Leycester Hospital </t>
  </si>
  <si>
    <t>Modern Pre-Raphaelite Visionaries 1880 – 1930 exhibition trailer </t>
  </si>
  <si>
    <t>On Record: Midnight in Sparkhill </t>
  </si>
  <si>
    <t>Polination </t>
  </si>
  <si>
    <t>Nobody </t>
  </si>
  <si>
    <t>Happiness with Choral Entrepreneur Mariana Rosas </t>
  </si>
  <si>
    <t>Across Warwick By Pogo-stick</t>
  </si>
  <si>
    <t>Turkey vs Pilgrim: It’s All Downhill </t>
  </si>
  <si>
    <t>COMMONWEALTH </t>
  </si>
  <si>
    <t>Apollo 11 Moon Landing  </t>
  </si>
  <si>
    <t>On Record: Dapz On The Map - Born &amp; Raised </t>
  </si>
  <si>
    <t>Made Locally, Toured Globally – Incredible Dance-circus </t>
  </si>
  <si>
    <t>STEPiNSIDE Warwick Tunnels </t>
  </si>
  <si>
    <t>Entertainment Sizzler: Made in Leamington 1</t>
  </si>
  <si>
    <t>Waswasa - Whispers in Prayer </t>
  </si>
  <si>
    <t>Loft Theatre Company, Leamington Spa</t>
  </si>
  <si>
    <t>K'antu Ensemble </t>
  </si>
  <si>
    <t>Snjor</t>
  </si>
  <si>
    <t>Pride House </t>
  </si>
  <si>
    <t>Starchitects </t>
  </si>
  <si>
    <t>Celebration </t>
  </si>
  <si>
    <t>Web App Sizzler: Made in Leamington </t>
  </si>
  <si>
    <t>Hill Close Gardens, Warwick </t>
  </si>
  <si>
    <t>Nation's Finest, Putting Down Roots &amp; Birthing </t>
  </si>
  <si>
    <t>Birmingham 2022 Festival Promotional Trailer </t>
  </si>
  <si>
    <t>Birth of a Spa Town </t>
  </si>
  <si>
    <t>Turkey vs Pilgrim: Feathers Will Fly </t>
  </si>
  <si>
    <t>Health with Choral Entrepreneur Cerys Purser </t>
  </si>
  <si>
    <t xml:space="preserve">Harmony </t>
  </si>
  <si>
    <t>n/a</t>
  </si>
  <si>
    <t>Exhibition Days</t>
  </si>
  <si>
    <t>Screenings</t>
  </si>
  <si>
    <t>Performances</t>
  </si>
  <si>
    <t>Number of</t>
  </si>
  <si>
    <t>Downloads</t>
  </si>
  <si>
    <t>Website visits</t>
  </si>
  <si>
    <t>Festival Days</t>
  </si>
  <si>
    <t>SUBTOTAL</t>
  </si>
  <si>
    <t>Twitter impressions</t>
  </si>
  <si>
    <t>Map views</t>
  </si>
  <si>
    <t>Comments</t>
  </si>
  <si>
    <t>Postcode</t>
  </si>
  <si>
    <t>190 day over 30 days</t>
  </si>
  <si>
    <t>CV32 4AA</t>
  </si>
  <si>
    <t>CV34 4DH</t>
  </si>
  <si>
    <t>15 a day over 36 days</t>
  </si>
  <si>
    <t>CV34</t>
  </si>
  <si>
    <t>CV31 1BE</t>
  </si>
  <si>
    <t>CV31 1AA</t>
  </si>
  <si>
    <t>CV32 5AH</t>
  </si>
  <si>
    <t>CV34 4SA</t>
  </si>
  <si>
    <t>CV34 4NF</t>
  </si>
  <si>
    <t>CV31 3NS, CV32 4AA, CV32 4XT</t>
  </si>
  <si>
    <t>CV34 6LE</t>
  </si>
  <si>
    <t>accessing the map is counted as participating in the piece of work in this instance</t>
  </si>
  <si>
    <t>reading a Tweet and accessing the map is counted as participating in the piece of work in this instance</t>
  </si>
  <si>
    <t>CV31 3AF</t>
  </si>
  <si>
    <t>12 people attending over 3 events</t>
  </si>
  <si>
    <t>CV34 4SA, CV32 4AA</t>
  </si>
  <si>
    <t>CV32 4AA, CV34 4QY</t>
  </si>
  <si>
    <t>CV8 1NG</t>
  </si>
  <si>
    <t>CV34 4QY</t>
  </si>
  <si>
    <t>CV32 5PP</t>
  </si>
  <si>
    <t>CV34 4QU</t>
  </si>
  <si>
    <t>CV34 6HF</t>
  </si>
  <si>
    <t xml:space="preserve">CV32 5PY </t>
  </si>
  <si>
    <t>CV32 4XT</t>
  </si>
  <si>
    <t>CV32 5AA</t>
  </si>
  <si>
    <t>CV31 3PH</t>
  </si>
  <si>
    <t>NOTE: Loft do not want these figures attributed to B2022 as there is no eveidence to suggest it had a positive impact. Ticket sales were much lower for this show than usual.</t>
  </si>
  <si>
    <t>The Battle of the Big Top</t>
  </si>
  <si>
    <t>Jamaican food and music night</t>
  </si>
  <si>
    <t>As a podcast, the 'particiaption' figure is number of downloads</t>
  </si>
  <si>
    <t>Jazz Meets Dance Hall</t>
  </si>
  <si>
    <t>Bollywood Dance Taster Workshop CANCELLED</t>
  </si>
  <si>
    <t>Song-writing with Michael Luntley CANCELLED</t>
  </si>
  <si>
    <t>Events / Activities</t>
  </si>
  <si>
    <t>Over 25 (to follow)</t>
  </si>
  <si>
    <t>Based on number of pieces of print distributed and scanned QR codes</t>
  </si>
  <si>
    <t>Attendance</t>
  </si>
  <si>
    <t>Supplied by Events Team</t>
  </si>
  <si>
    <t>Big Screen Programme</t>
  </si>
  <si>
    <t>Films</t>
  </si>
  <si>
    <t>4 screenings on 2 locations x 150 people per screening</t>
  </si>
  <si>
    <t>Gig / Music Event</t>
  </si>
  <si>
    <t>New work for CultureFest or existing (badged-up)?</t>
  </si>
  <si>
    <t>Existing</t>
  </si>
  <si>
    <t>New</t>
  </si>
  <si>
    <t>New (Live)</t>
  </si>
  <si>
    <t>Existing (Live)</t>
  </si>
  <si>
    <t>New (Big Screen Film)</t>
  </si>
  <si>
    <t>Total</t>
  </si>
  <si>
    <t>Existing (Big Screen Film)</t>
  </si>
  <si>
    <t>Johnathan Branson, Projects and Development Manager (Arts)</t>
  </si>
  <si>
    <t>all of July and August @61 days + 2 days a week from Janaury (32) + 1 day a week over a year (52)</t>
  </si>
  <si>
    <t>average of 2,087 working hours in year. £40k salary divided by this X 483</t>
  </si>
  <si>
    <t>https://leamingtonobserver.co.uk/news/picture-special-catching-a-slice-of-the-action-at-the-districts-commonwealth-games-festival-sites/</t>
  </si>
  <si>
    <t>https://www.warwickshireworld.com/news/people/university-to-host-free-esports-event-in-leamington-this-month-3791107</t>
  </si>
  <si>
    <t>https://www.warwickshireworld.com/news/people/leamington-jazz-group-to-collaborate-with-other-musicians-for-two-gigs-as-part-of-commonwealth-games-celebration-3791377</t>
  </si>
  <si>
    <t>https://kenilworth.nub.news/whats-on/culture</t>
  </si>
  <si>
    <t>https://kenilworthweb.co.uk/news/press-releases/</t>
  </si>
  <si>
    <t>https://warwick.ac.uk/newsandevents/pressreleases/university_of_warwick_celebrates_culture_fest_2022_with_free_immersive_esports_experiences_in_leamington_spa1</t>
  </si>
  <si>
    <t>https://twitter.com/HeartCRP</t>
  </si>
  <si>
    <t>https://bowlsinternational.keypublishing.com/enjoy-culturefest-while-visiting-warwick-district-for-the-commonwealth-games/</t>
  </si>
  <si>
    <t>https://leamingtonobserver.co.uk/news/culturefest-is-underway-in-warwick-district-to-coincide-with-the-commonwealth-games/</t>
  </si>
  <si>
    <t>https://www.birmingham2022.com/festival/2498666/culturefest-2022</t>
  </si>
  <si>
    <t>https://www.warwickshireworld.com/news/people/festival-celebrating-venues-and-artists-across-leamington-warwick-kenilworth-and-whitnash-kicks-off-this-weekend-3770560</t>
  </si>
  <si>
    <t>https://ddlnk.net/1GAU-7XR1J-65DF15DBADED22318RK0CBDDD736E48AF5420A/cr.aspx</t>
  </si>
  <si>
    <t>https://ddlnk.net/1GAU-7YF99-65DF15DBADED22318RK0CBDDD736E48AF5420A/cr.aspx</t>
  </si>
  <si>
    <t>https://www.facebook.com/groups/728662377630286</t>
  </si>
  <si>
    <t>https://www.bbc.co.uk/sounds/play/p0cj23yh</t>
  </si>
  <si>
    <t>https://drive.google.com/file/d/1dVjWOfylq2X7cSbGYz0bsAnR-MC0E2b_/view?usp=sharing</t>
  </si>
  <si>
    <t>https://kenilworthweb.co.uk/culture-fest-is-coming/</t>
  </si>
  <si>
    <t>Kris, Eleri, Sarah, Charlotte,</t>
  </si>
  <si>
    <t>CV31 1BE, CV34, CV34 4DH, CV32 4AA, CV31 1AA, CV32 5AH, CV34 4SA, CV31 3NS, CV34 6LE, CV31 3AF, CV32 5PY , CV34 6HF, CV34 4QU, CV32 5PP, CV34 4QY, CV8 1NG, CV32 4XT, CV34 4NF, CV32 5AA, CV31 3PH</t>
  </si>
  <si>
    <t>?</t>
  </si>
  <si>
    <t>JB guestimate</t>
  </si>
  <si>
    <t>Andy Kershaw's African, Caribbean and Latin Dance Night CANCELLED</t>
  </si>
  <si>
    <t>TOTAL</t>
  </si>
  <si>
    <t>Not monitored / collected</t>
  </si>
  <si>
    <t>No possible to report on. Too many pieces of programme.</t>
  </si>
  <si>
    <t>We did not collect this level of detail. Our programme had 52 individual pieces of work, with many showcasesing their work over several days.</t>
  </si>
  <si>
    <t>Multiple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</si>
</sst>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sz val="14"/>
      <color theme="1"/>
      <name val="Calibri"/>
      <family val="2"/>
      <scheme val="minor"/>
    </font>
    <font>
      <b/>
      <sz val="14"/>
      <color theme="1"/>
      <name val="Calibri"/>
      <family val="2"/>
      <scheme val="minor"/>
    </font>
    <font>
      <i/>
      <sz val="14"/>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sz val="10"/>
      <name val="Arial"/>
      <family val="2"/>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8">
    <xf numFmtId="0" fontId="0" fillId="0" borderId="0" xfId="0"/>
    <xf numFmtId="0" fontId="2" fillId="0" borderId="0" xfId="0" applyFont="1" applyAlignment="1">
      <alignment wrapText="1"/>
    </xf>
    <xf numFmtId="0" fontId="2" fillId="0" borderId="0" xfId="0" applyFont="1"/>
    <xf numFmtId="0" fontId="3" fillId="0" borderId="0" xfId="0" applyFont="1"/>
    <xf numFmtId="0" fontId="3" fillId="2" borderId="1" xfId="0" applyFont="1" applyFill="1" applyBorder="1" applyAlignment="1">
      <alignment horizontal="center"/>
    </xf>
    <xf numFmtId="0" fontId="7" fillId="0" borderId="0" xfId="1" applyFont="1" applyAlignment="1">
      <alignment horizontal="left" vertical="center" wrapText="1"/>
    </xf>
    <xf numFmtId="0" fontId="7" fillId="0" borderId="0" xfId="0" applyFont="1" applyAlignment="1">
      <alignment horizontal="left" vertical="center" wrapText="1"/>
    </xf>
    <xf numFmtId="0" fontId="7" fillId="0" borderId="0" xfId="0" applyFont="1" applyBorder="1"/>
    <xf numFmtId="0" fontId="0" fillId="0" borderId="0" xfId="0" applyFill="1" applyBorder="1"/>
    <xf numFmtId="0" fontId="7" fillId="0" borderId="2" xfId="1" applyFont="1" applyBorder="1" applyAlignment="1">
      <alignment horizontal="right" vertical="center" wrapText="1"/>
    </xf>
    <xf numFmtId="0" fontId="7" fillId="0" borderId="2" xfId="0" applyFont="1" applyBorder="1" applyAlignment="1">
      <alignment horizontal="right" vertical="center" wrapText="1"/>
    </xf>
    <xf numFmtId="0" fontId="0" fillId="0" borderId="0" xfId="0" applyFill="1" applyBorder="1" applyAlignment="1">
      <alignment horizontal="center"/>
    </xf>
    <xf numFmtId="0" fontId="7" fillId="0" borderId="2" xfId="0" applyFont="1" applyBorder="1"/>
    <xf numFmtId="0" fontId="0" fillId="0" borderId="1" xfId="0" applyFill="1" applyBorder="1" applyAlignment="1">
      <alignment horizontal="center" textRotation="90"/>
    </xf>
    <xf numFmtId="0" fontId="5" fillId="0" borderId="2" xfId="1" applyFill="1" applyBorder="1" applyAlignment="1">
      <alignment wrapText="1"/>
    </xf>
    <xf numFmtId="0" fontId="7" fillId="0" borderId="0" xfId="1" applyFont="1" applyFill="1" applyBorder="1" applyAlignment="1">
      <alignment wrapText="1"/>
    </xf>
    <xf numFmtId="0" fontId="7" fillId="0" borderId="0" xfId="1" applyFont="1" applyFill="1" applyBorder="1" applyAlignment="1">
      <alignment horizontal="right" wrapText="1"/>
    </xf>
    <xf numFmtId="0" fontId="7" fillId="0" borderId="7" xfId="1" applyFont="1" applyFill="1" applyBorder="1" applyAlignment="1">
      <alignment wrapText="1"/>
    </xf>
    <xf numFmtId="0" fontId="0" fillId="0" borderId="2" xfId="0" applyFill="1" applyBorder="1"/>
    <xf numFmtId="0" fontId="7" fillId="0" borderId="0" xfId="0" applyFont="1" applyFill="1" applyBorder="1"/>
    <xf numFmtId="0" fontId="7" fillId="0" borderId="2" xfId="0" applyFont="1" applyFill="1" applyBorder="1"/>
    <xf numFmtId="0" fontId="0" fillId="0" borderId="0" xfId="0" applyFill="1" applyBorder="1" applyAlignment="1">
      <alignment horizontal="center" wrapText="1"/>
    </xf>
    <xf numFmtId="1" fontId="2" fillId="0" borderId="0" xfId="0" applyNumberFormat="1" applyFont="1"/>
    <xf numFmtId="0" fontId="5" fillId="0" borderId="0" xfId="1"/>
    <xf numFmtId="0" fontId="0" fillId="0" borderId="3" xfId="0" applyFill="1" applyBorder="1"/>
    <xf numFmtId="0" fontId="0" fillId="0" borderId="3" xfId="0" applyFont="1" applyFill="1" applyBorder="1" applyAlignment="1">
      <alignment horizontal="center" textRotation="90"/>
    </xf>
    <xf numFmtId="0" fontId="0" fillId="0" borderId="3" xfId="0" applyFill="1" applyBorder="1" applyAlignment="1">
      <alignment horizontal="center" textRotation="90"/>
    </xf>
    <xf numFmtId="0" fontId="7" fillId="0" borderId="2" xfId="1" applyFont="1" applyFill="1" applyBorder="1" applyAlignment="1">
      <alignment horizontal="right" wrapText="1"/>
    </xf>
    <xf numFmtId="0" fontId="5" fillId="0" borderId="2" xfId="1" applyFill="1" applyBorder="1"/>
    <xf numFmtId="0" fontId="7" fillId="0" borderId="0" xfId="1" applyFont="1" applyFill="1" applyBorder="1"/>
    <xf numFmtId="0" fontId="7" fillId="0" borderId="2" xfId="1" applyFont="1" applyFill="1" applyBorder="1" applyAlignment="1">
      <alignment horizontal="right"/>
    </xf>
    <xf numFmtId="0" fontId="5" fillId="0" borderId="2" xfId="1" quotePrefix="1" applyFill="1" applyBorder="1"/>
    <xf numFmtId="0" fontId="7" fillId="0" borderId="0" xfId="1" quotePrefix="1" applyFont="1" applyFill="1" applyBorder="1"/>
    <xf numFmtId="0" fontId="7" fillId="0" borderId="2" xfId="1" quotePrefix="1" applyFont="1" applyFill="1" applyBorder="1" applyAlignment="1">
      <alignment horizontal="right"/>
    </xf>
    <xf numFmtId="0" fontId="0" fillId="0" borderId="0" xfId="0" applyFill="1"/>
    <xf numFmtId="0" fontId="0" fillId="0" borderId="4" xfId="0" applyFill="1" applyBorder="1"/>
    <xf numFmtId="0" fontId="0" fillId="0" borderId="5" xfId="0" applyFill="1" applyBorder="1"/>
    <xf numFmtId="0" fontId="7" fillId="0" borderId="4" xfId="0" applyFont="1" applyFill="1" applyBorder="1"/>
    <xf numFmtId="0" fontId="1" fillId="0" borderId="2" xfId="0" applyFont="1" applyFill="1" applyBorder="1" applyAlignment="1">
      <alignment wrapText="1"/>
    </xf>
    <xf numFmtId="0" fontId="8" fillId="0" borderId="0" xfId="0" applyFont="1" applyFill="1" applyBorder="1" applyAlignment="1">
      <alignment wrapText="1"/>
    </xf>
    <xf numFmtId="0" fontId="8" fillId="0" borderId="2" xfId="0" applyFont="1" applyFill="1" applyBorder="1" applyAlignment="1">
      <alignment horizontal="right" wrapText="1"/>
    </xf>
    <xf numFmtId="0" fontId="7" fillId="0" borderId="14" xfId="0" applyFont="1" applyFill="1" applyBorder="1"/>
    <xf numFmtId="0" fontId="7" fillId="0" borderId="15" xfId="0" applyFont="1" applyFill="1" applyBorder="1"/>
    <xf numFmtId="0" fontId="0" fillId="0" borderId="16" xfId="0" applyFill="1" applyBorder="1"/>
    <xf numFmtId="0" fontId="7" fillId="0" borderId="2" xfId="0" applyFont="1" applyFill="1" applyBorder="1" applyAlignment="1">
      <alignment horizontal="right"/>
    </xf>
    <xf numFmtId="0" fontId="7" fillId="0" borderId="11" xfId="0" applyFont="1" applyFill="1" applyBorder="1"/>
    <xf numFmtId="0" fontId="0" fillId="0" borderId="11" xfId="0" applyFill="1" applyBorder="1"/>
    <xf numFmtId="0" fontId="7" fillId="0" borderId="8" xfId="0" applyFont="1" applyFill="1" applyBorder="1"/>
    <xf numFmtId="0" fontId="7" fillId="0" borderId="9" xfId="0" applyFont="1" applyFill="1" applyBorder="1"/>
    <xf numFmtId="0" fontId="0" fillId="0" borderId="10" xfId="0" applyFill="1" applyBorder="1"/>
    <xf numFmtId="0" fontId="0" fillId="0" borderId="12" xfId="0" applyFill="1" applyBorder="1"/>
    <xf numFmtId="0" fontId="0" fillId="0" borderId="13" xfId="0" applyFill="1" applyBorder="1"/>
    <xf numFmtId="0" fontId="0" fillId="0" borderId="6" xfId="0" applyFill="1" applyBorder="1"/>
    <xf numFmtId="0" fontId="0" fillId="0" borderId="11"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5" fillId="2" borderId="2" xfId="1" applyFill="1" applyBorder="1" applyAlignment="1">
      <alignment horizontal="left" vertical="center" wrapText="1" indent="3"/>
    </xf>
    <xf numFmtId="0" fontId="6" fillId="2" borderId="2" xfId="0" applyFont="1" applyFill="1" applyBorder="1" applyAlignment="1">
      <alignment horizontal="left" vertical="center" wrapText="1" indent="3"/>
    </xf>
  </cellXfs>
  <cellStyles count="2">
    <cellStyle name="Hyperlink" xfId="1" builtinId="8"/>
    <cellStyle name="Normal" xfId="0" builtinId="0"/>
  </cellStyles>
  <dxfs count="0"/>
  <tableStyles count="0" defaultTableStyle="TableStyleMedium2" defaultPivotStyle="PivotStyleLight16"/>
  <colors>
    <mruColors>
      <color rgb="FF66FF99"/>
      <color rgb="FFFFCCCC"/>
      <color rgb="FFFF6600"/>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Programme: New vs Existing </a:t>
            </a:r>
          </a:p>
          <a:p>
            <a:pPr>
              <a:defRPr/>
            </a:pPr>
            <a:r>
              <a:rPr lang="en-GB"/>
              <a:t>Live</a:t>
            </a:r>
            <a:r>
              <a:rPr lang="en-GB" baseline="0"/>
              <a:t> and Film</a:t>
            </a:r>
          </a:p>
          <a:p>
            <a:pPr>
              <a:defRPr/>
            </a:pP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3BC-49D7-9FF4-71B8FD624E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3BC-49D7-9FF4-71B8FD624E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3BC-49D7-9FF4-71B8FD624E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3BC-49D7-9FF4-71B8FD624E91}"/>
              </c:ext>
            </c:extLst>
          </c:dPt>
          <c:dLbls>
            <c:dLbl>
              <c:idx val="3"/>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4576617356194332"/>
                      <c:h val="0.24294360824842776"/>
                    </c:manualLayout>
                  </c15:layout>
                </c:ext>
                <c:ext xmlns:c16="http://schemas.microsoft.com/office/drawing/2014/chart" uri="{C3380CC4-5D6E-409C-BE32-E72D297353CC}">
                  <c16:uniqueId val="{00000007-D3BC-49D7-9FF4-71B8FD624E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'CultureFest Calculations'!$R$56:$R$59</c:f>
              <c:strCache>
                <c:ptCount val="4"/>
                <c:pt idx="0">
                  <c:v>New (Live)</c:v>
                </c:pt>
                <c:pt idx="1">
                  <c:v>New (Big Screen Film)</c:v>
                </c:pt>
                <c:pt idx="2">
                  <c:v>Existing (Live)</c:v>
                </c:pt>
                <c:pt idx="3">
                  <c:v>Existing (Big Screen Film)</c:v>
                </c:pt>
              </c:strCache>
            </c:strRef>
          </c:cat>
          <c:val>
            <c:numRef>
              <c:f>'CultureFest Calculations'!$S$56:$S$59</c:f>
              <c:numCache>
                <c:formatCode>General</c:formatCode>
                <c:ptCount val="4"/>
                <c:pt idx="0">
                  <c:v>29</c:v>
                </c:pt>
                <c:pt idx="1">
                  <c:v>2</c:v>
                </c:pt>
                <c:pt idx="2">
                  <c:v>19</c:v>
                </c:pt>
                <c:pt idx="3">
                  <c:v>36</c:v>
                </c:pt>
              </c:numCache>
            </c:numRef>
          </c:val>
          <c:extLst>
            <c:ext xmlns:c16="http://schemas.microsoft.com/office/drawing/2014/chart" uri="{C3380CC4-5D6E-409C-BE32-E72D297353CC}">
              <c16:uniqueId val="{00000008-D3BC-49D7-9FF4-71B8FD624E91}"/>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Live</a:t>
            </a:r>
            <a:r>
              <a:rPr lang="en-US" baseline="0"/>
              <a:t> Programme: New vs Old</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19C-445B-8A06-32736B1DA7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19C-445B-8A06-32736B1DA7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('CultureFest Calculations'!$R$56,'CultureFest Calculations'!$R$58)</c:f>
              <c:strCache>
                <c:ptCount val="2"/>
                <c:pt idx="0">
                  <c:v>New (Live)</c:v>
                </c:pt>
                <c:pt idx="1">
                  <c:v>Existing (Live)</c:v>
                </c:pt>
              </c:strCache>
            </c:strRef>
          </c:cat>
          <c:val>
            <c:numRef>
              <c:f>('CultureFest Calculations'!$S$56,'CultureFest Calculations'!$S$58)</c:f>
              <c:numCache>
                <c:formatCode>General</c:formatCode>
                <c:ptCount val="2"/>
                <c:pt idx="0">
                  <c:v>29</c:v>
                </c:pt>
                <c:pt idx="1">
                  <c:v>19</c:v>
                </c:pt>
              </c:numCache>
            </c:numRef>
          </c:val>
          <c:extLst>
            <c:ext xmlns:c16="http://schemas.microsoft.com/office/drawing/2014/chart" uri="{C3380CC4-5D6E-409C-BE32-E72D297353CC}">
              <c16:uniqueId val="{00000004-119C-445B-8A06-32736B1DA716}"/>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567819</xdr:colOff>
      <xdr:row>0</xdr:row>
      <xdr:rowOff>82802</xdr:rowOff>
    </xdr:from>
    <xdr:to>
      <xdr:col>17</xdr:col>
      <xdr:colOff>118629</xdr:colOff>
      <xdr:row>18</xdr:row>
      <xdr:rowOff>38641</xdr:rowOff>
    </xdr:to>
    <xdr:graphicFrame macro="">
      <xdr:nvGraphicFramePr>
        <xdr:cNvPr id="2" name="Chart 1" descr="Programme: New vs Existing Live and Film">
          <a:extLst>
            <a:ext uri="{FF2B5EF4-FFF2-40B4-BE49-F238E27FC236}">
              <a16:creationId xmlns:a16="http://schemas.microsoft.com/office/drawing/2014/main" id="{D96C4022-3777-4D5A-BECB-2750BB322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304800</xdr:colOff>
      <xdr:row>14</xdr:row>
      <xdr:rowOff>76200</xdr:rowOff>
    </xdr:to>
    <xdr:graphicFrame macro="">
      <xdr:nvGraphicFramePr>
        <xdr:cNvPr id="3" name="Chart 2" descr="Live Programme: New vs Old">
          <a:extLst>
            <a:ext uri="{FF2B5EF4-FFF2-40B4-BE49-F238E27FC236}">
              <a16:creationId xmlns:a16="http://schemas.microsoft.com/office/drawing/2014/main" id="{D90DB5BF-FA5A-4858-8DD9-6901A32515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warwickdc.gov.uk/events/event/244/culturefest_harmony_by_playbox_theatre" TargetMode="External"/><Relationship Id="rId18" Type="http://schemas.openxmlformats.org/officeDocument/2006/relationships/hyperlink" Target="https://www.warwickdc.gov.uk/events/event/267/culturefest_alternative_leamington" TargetMode="External"/><Relationship Id="rId26" Type="http://schemas.openxmlformats.org/officeDocument/2006/relationships/hyperlink" Target="https://www.warwickdc.gov.uk/events/event/294/culturefest_finding_leamington" TargetMode="External"/><Relationship Id="rId39" Type="http://schemas.openxmlformats.org/officeDocument/2006/relationships/hyperlink" Target="https://www.warwickdc.gov.uk/events/event/246/culturefest_race_to_the_finish" TargetMode="External"/><Relationship Id="rId3" Type="http://schemas.openxmlformats.org/officeDocument/2006/relationships/hyperlink" Target="https://www.warwickdc.gov.uk/events/event/279/culturefest_jazz_meets_dancehall" TargetMode="External"/><Relationship Id="rId21" Type="http://schemas.openxmlformats.org/officeDocument/2006/relationships/hyperlink" Target="https://www.warwickdc.gov.uk/events/event/243/culturefest_leamington_history_groups_commonwealth_town_trail" TargetMode="External"/><Relationship Id="rId34" Type="http://schemas.openxmlformats.org/officeDocument/2006/relationships/hyperlink" Target="https://www.warwickdc.gov.uk/events/event/282/culturefestleamington_cycling_night_matt_rendells_inside_stories_from_the_tour_de_france" TargetMode="External"/><Relationship Id="rId42" Type="http://schemas.openxmlformats.org/officeDocument/2006/relationships/hyperlink" Target="https://www.warwickdc.gov.uk/events/event/259/culturefest_on_yer_bike_on-road_cycle_ride" TargetMode="External"/><Relationship Id="rId47" Type="http://schemas.openxmlformats.org/officeDocument/2006/relationships/hyperlink" Target="https://www.warwickdc.gov.uk/events/event/262/culturefest_islamic_cultural_exhibition" TargetMode="External"/><Relationship Id="rId50" Type="http://schemas.openxmlformats.org/officeDocument/2006/relationships/printerSettings" Target="../printerSettings/printerSettings1.bin"/><Relationship Id="rId7" Type="http://schemas.openxmlformats.org/officeDocument/2006/relationships/hyperlink" Target="https://www.warwickdc.gov.uk/events/event/236/culturefest_windows_into_the_past" TargetMode="External"/><Relationship Id="rId12" Type="http://schemas.openxmlformats.org/officeDocument/2006/relationships/hyperlink" Target="https://www.warwickdc.gov.uk/events/event/245/culturefest_play_me_leamington_rotary_street_pianos" TargetMode="External"/><Relationship Id="rId17" Type="http://schemas.openxmlformats.org/officeDocument/2006/relationships/hyperlink" Target="https://www.warwickdc.gov.uk/events/event/247/culturefest_caitriona_dunnett_at_hill_close_gardens" TargetMode="External"/><Relationship Id="rId25" Type="http://schemas.openxmlformats.org/officeDocument/2006/relationships/hyperlink" Target="https://www.warwickdc.gov.uk/events/event/276/culturefest_andy_kershaw_introduces_mg_boulter" TargetMode="External"/><Relationship Id="rId33" Type="http://schemas.openxmlformats.org/officeDocument/2006/relationships/hyperlink" Target="https://www.warwickdc.gov.uk/events/event/287/culturefest_legendary_joust_at_kenilworth_castle" TargetMode="External"/><Relationship Id="rId38" Type="http://schemas.openxmlformats.org/officeDocument/2006/relationships/hyperlink" Target="https://www.warwickdc.gov.uk/events/event/299/culturefest_indian_jazz_fusion" TargetMode="External"/><Relationship Id="rId46" Type="http://schemas.openxmlformats.org/officeDocument/2006/relationships/hyperlink" Target="https://www.warwickdc.gov.uk/events/event/235/culturefest_warwickshire_pride_festival" TargetMode="External"/><Relationship Id="rId2" Type="http://schemas.openxmlformats.org/officeDocument/2006/relationships/hyperlink" Target="https://www.warwickdc.gov.uk/events/event/240/culturefest_come_bowl_with_me_by_talking_birds" TargetMode="External"/><Relationship Id="rId16" Type="http://schemas.openxmlformats.org/officeDocument/2006/relationships/hyperlink" Target="https://www.warwickdc.gov.uk/events/event/284/culturefest_calling_leamington" TargetMode="External"/><Relationship Id="rId20" Type="http://schemas.openxmlformats.org/officeDocument/2006/relationships/hyperlink" Target="https://www.warwickdc.gov.uk/events/event/272/culturefest_leamprov_-_the_complaints_department_an_improvised_comedy_show" TargetMode="External"/><Relationship Id="rId29" Type="http://schemas.openxmlformats.org/officeDocument/2006/relationships/hyperlink" Target="https://www.warwickdc.gov.uk/events/event/289/culturefest_royal_leamington_spa_festival_site" TargetMode="External"/><Relationship Id="rId41" Type="http://schemas.openxmlformats.org/officeDocument/2006/relationships/hyperlink" Target="https://www.warwickdc.gov.uk/events/event/232/culturefest_art_in_the_park_festival" TargetMode="External"/><Relationship Id="rId1" Type="http://schemas.openxmlformats.org/officeDocument/2006/relationships/hyperlink" Target="https://www.warwickdc.gov.uk/info/20839/culturefest/1740/culturefest_2022/5" TargetMode="External"/><Relationship Id="rId6" Type="http://schemas.openxmlformats.org/officeDocument/2006/relationships/hyperlink" Target="https://www.warwickdc.gov.uk/events/event/238/culturefest_warwicks_unbelievable_history" TargetMode="External"/><Relationship Id="rId11" Type="http://schemas.openxmlformats.org/officeDocument/2006/relationships/hyperlink" Target="https://www.warwickdc.gov.uk/events/event/242/culturefest_on_yer_bike_exhibition_at_market_hall_museum" TargetMode="External"/><Relationship Id="rId24" Type="http://schemas.openxmlformats.org/officeDocument/2006/relationships/hyperlink" Target="https://www.warwickdc.gov.uk/events/event/271/culturefest_war_of_the_roses_live_at_warwick_castle" TargetMode="External"/><Relationship Id="rId32" Type="http://schemas.openxmlformats.org/officeDocument/2006/relationships/hyperlink" Target="https://www.warwickdc.gov.uk/events/event/283/culturefest_folk_temperance" TargetMode="External"/><Relationship Id="rId37" Type="http://schemas.openxmlformats.org/officeDocument/2006/relationships/hyperlink" Target="https://www.warwickdc.gov.uk/events/event/295/culturefest_garden_party_st_john_s_house" TargetMode="External"/><Relationship Id="rId40" Type="http://schemas.openxmlformats.org/officeDocument/2006/relationships/hyperlink" Target="https://www.warwickdc.gov.uk/events/event/270/culturefest_the_legend_of_the_dragon_slayer_at_warwick_castle" TargetMode="External"/><Relationship Id="rId45" Type="http://schemas.openxmlformats.org/officeDocument/2006/relationships/hyperlink" Target="https://www.warwickdc.gov.uk/events/event/288/culturefest_bollywood_dance_night" TargetMode="External"/><Relationship Id="rId5" Type="http://schemas.openxmlformats.org/officeDocument/2006/relationships/hyperlink" Target="https://www.warwickdc.gov.uk/events/event/234/culturefest_good_times_festival" TargetMode="External"/><Relationship Id="rId15" Type="http://schemas.openxmlformats.org/officeDocument/2006/relationships/hyperlink" Target="https://www.warwickdc.gov.uk/events/event/269/leamington_literary_society_s_promenade_with_mr_dickens" TargetMode="External"/><Relationship Id="rId23" Type="http://schemas.openxmlformats.org/officeDocument/2006/relationships/hyperlink" Target="https://www.warwickdc.gov.uk/events/event/254/culturefest_pechakucha_night_leamington_spa" TargetMode="External"/><Relationship Id="rId28" Type="http://schemas.openxmlformats.org/officeDocument/2006/relationships/hyperlink" Target="https://www.warwickdc.gov.uk/events/event/296/culturefest_leamington_spa_art_gallery_and_museums_people_and_places_self-led_trail" TargetMode="External"/><Relationship Id="rId36" Type="http://schemas.openxmlformats.org/officeDocument/2006/relationships/hyperlink" Target="https://www.warwickdc.gov.uk/events/event/285/culturefestculture_cycle" TargetMode="External"/><Relationship Id="rId49" Type="http://schemas.openxmlformats.org/officeDocument/2006/relationships/hyperlink" Target="https://www.warwickdc.gov.uk/events/event/239/culturefest_red_sky_at_night_by_mikron_theatre_company" TargetMode="External"/><Relationship Id="rId10" Type="http://schemas.openxmlformats.org/officeDocument/2006/relationships/hyperlink" Target="https://www.warwickdc.gov.uk/events/event/248/culturefest_poets_for_peace" TargetMode="External"/><Relationship Id="rId19" Type="http://schemas.openxmlformats.org/officeDocument/2006/relationships/hyperlink" Target="https://www.warwickdc.gov.uk/events/event/249/culturefest_right_up_craig_and_johnathans_street" TargetMode="External"/><Relationship Id="rId31" Type="http://schemas.openxmlformats.org/officeDocument/2006/relationships/hyperlink" Target="https://www.warwickdc.gov.uk/events/event/281/culturefest_jamaican_food_and_music_night" TargetMode="External"/><Relationship Id="rId44" Type="http://schemas.openxmlformats.org/officeDocument/2006/relationships/hyperlink" Target="https://www.warwickdc.gov.uk/events/event/298/culturefest_bollywood_dance_taster_workshop" TargetMode="External"/><Relationship Id="rId4" Type="http://schemas.openxmlformats.org/officeDocument/2006/relationships/hyperlink" Target="https://www.warwickdc.gov.uk/events/event/253/culturefest_battle_of_the_big_top" TargetMode="External"/><Relationship Id="rId9" Type="http://schemas.openxmlformats.org/officeDocument/2006/relationships/hyperlink" Target="https://www.warwickdc.gov.uk/events/event/252/culturefest_taking_the_waters" TargetMode="External"/><Relationship Id="rId14" Type="http://schemas.openxmlformats.org/officeDocument/2006/relationships/hyperlink" Target="https://www.warwickdc.gov.uk/events/event/277/culturefest_public_art_map" TargetMode="External"/><Relationship Id="rId22" Type="http://schemas.openxmlformats.org/officeDocument/2006/relationships/hyperlink" Target="https://www.warwickdc.gov.uk/events/event/233/culturefest_warwick_folk_festival" TargetMode="External"/><Relationship Id="rId27" Type="http://schemas.openxmlformats.org/officeDocument/2006/relationships/hyperlink" Target="https://www.warwickdc.gov.uk/events/event/275/culturefest_andy_kershaws_african_caribbean_and_latin_dance_night" TargetMode="External"/><Relationship Id="rId30" Type="http://schemas.openxmlformats.org/officeDocument/2006/relationships/hyperlink" Target="https://www.warwickdc.gov.uk/events/event/268/culturefest_the_leamington_societys_welcome_walking_tours" TargetMode="External"/><Relationship Id="rId35" Type="http://schemas.openxmlformats.org/officeDocument/2006/relationships/hyperlink" Target="https://www.warwickdc.gov.uk/events/event/301/culturefest_the_commonwealth_trail_exhibition" TargetMode="External"/><Relationship Id="rId43" Type="http://schemas.openxmlformats.org/officeDocument/2006/relationships/hyperlink" Target="https://www.warwickdc.gov.uk/events/event/297/culturefest_song-writing_with_michael_luntley" TargetMode="External"/><Relationship Id="rId48" Type="http://schemas.openxmlformats.org/officeDocument/2006/relationships/hyperlink" Target="https://www.warwickdc.gov.uk/events/event/300/culturefest_songs_in_common" TargetMode="External"/><Relationship Id="rId8" Type="http://schemas.openxmlformats.org/officeDocument/2006/relationships/hyperlink" Target="https://www.warwickdc.gov.uk/events/event/251/culturefest_modern_pre-raphaelite_visionaries_british_art_1880_-_193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warwickdc.gov.uk/info/20839/culturefest/1740/culturefest_2022/5" TargetMode="External"/><Relationship Id="rId13" Type="http://schemas.openxmlformats.org/officeDocument/2006/relationships/hyperlink" Target="https://www.warwickdc.gov.uk/info/20839/culturefest/1740/culturefest_2022/5" TargetMode="External"/><Relationship Id="rId18" Type="http://schemas.openxmlformats.org/officeDocument/2006/relationships/hyperlink" Target="https://www.warwickdc.gov.uk/info/20839/culturefest/1740/culturefest_2022/5" TargetMode="External"/><Relationship Id="rId26" Type="http://schemas.openxmlformats.org/officeDocument/2006/relationships/hyperlink" Target="https://www.warwickdc.gov.uk/info/20839/culturefest/1740/culturefest_2022/5" TargetMode="External"/><Relationship Id="rId3" Type="http://schemas.openxmlformats.org/officeDocument/2006/relationships/hyperlink" Target="https://www.warwickdc.gov.uk/info/20839/culturefest/1740/culturefest_2022/5" TargetMode="External"/><Relationship Id="rId21" Type="http://schemas.openxmlformats.org/officeDocument/2006/relationships/hyperlink" Target="https://www.warwickdc.gov.uk/info/20839/culturefest/1740/culturefest_2022/5" TargetMode="External"/><Relationship Id="rId34" Type="http://schemas.openxmlformats.org/officeDocument/2006/relationships/hyperlink" Target="https://www.warwickdc.gov.uk/info/20839/culturefest/1740/culturefest_2022/5" TargetMode="External"/><Relationship Id="rId7" Type="http://schemas.openxmlformats.org/officeDocument/2006/relationships/hyperlink" Target="https://www.warwickdc.gov.uk/info/20839/culturefest/1740/culturefest_2022/5" TargetMode="External"/><Relationship Id="rId12" Type="http://schemas.openxmlformats.org/officeDocument/2006/relationships/hyperlink" Target="https://www.warwickdc.gov.uk/info/20839/culturefest/1740/culturefest_2022/5" TargetMode="External"/><Relationship Id="rId17" Type="http://schemas.openxmlformats.org/officeDocument/2006/relationships/hyperlink" Target="https://www.warwickdc.gov.uk/info/20839/culturefest/1740/culturefest_2022/5" TargetMode="External"/><Relationship Id="rId25" Type="http://schemas.openxmlformats.org/officeDocument/2006/relationships/hyperlink" Target="https://www.warwickdc.gov.uk/info/20839/culturefest/1740/culturefest_2022/5" TargetMode="External"/><Relationship Id="rId33" Type="http://schemas.openxmlformats.org/officeDocument/2006/relationships/hyperlink" Target="https://www.warwickdc.gov.uk/info/20839/culturefest/1740/culturefest_2022/5" TargetMode="External"/><Relationship Id="rId2" Type="http://schemas.openxmlformats.org/officeDocument/2006/relationships/hyperlink" Target="https://www.warwickdc.gov.uk/info/20839/culturefest/1740/culturefest_2022/5" TargetMode="External"/><Relationship Id="rId16" Type="http://schemas.openxmlformats.org/officeDocument/2006/relationships/hyperlink" Target="https://www.warwickdc.gov.uk/info/20839/culturefest/1740/culturefest_2022/5" TargetMode="External"/><Relationship Id="rId20" Type="http://schemas.openxmlformats.org/officeDocument/2006/relationships/hyperlink" Target="https://www.warwickdc.gov.uk/info/20839/culturefest/1740/culturefest_2022/5" TargetMode="External"/><Relationship Id="rId29" Type="http://schemas.openxmlformats.org/officeDocument/2006/relationships/hyperlink" Target="https://www.warwickdc.gov.uk/info/20839/culturefest/1740/culturefest_2022/5" TargetMode="External"/><Relationship Id="rId1" Type="http://schemas.openxmlformats.org/officeDocument/2006/relationships/hyperlink" Target="https://www.warwickdc.gov.uk/info/20839/culturefest/1740/culturefest_2022/5" TargetMode="External"/><Relationship Id="rId6" Type="http://schemas.openxmlformats.org/officeDocument/2006/relationships/hyperlink" Target="https://www.warwickdc.gov.uk/info/20839/culturefest/1740/culturefest_2022/5" TargetMode="External"/><Relationship Id="rId11" Type="http://schemas.openxmlformats.org/officeDocument/2006/relationships/hyperlink" Target="https://www.warwickdc.gov.uk/info/20839/culturefest/1740/culturefest_2022/5" TargetMode="External"/><Relationship Id="rId24" Type="http://schemas.openxmlformats.org/officeDocument/2006/relationships/hyperlink" Target="https://www.warwickdc.gov.uk/info/20839/culturefest/1740/culturefest_2022/5" TargetMode="External"/><Relationship Id="rId32" Type="http://schemas.openxmlformats.org/officeDocument/2006/relationships/hyperlink" Target="https://www.warwickdc.gov.uk/info/20839/culturefest/1740/culturefest_2022/5" TargetMode="External"/><Relationship Id="rId37" Type="http://schemas.openxmlformats.org/officeDocument/2006/relationships/hyperlink" Target="https://www.warwickdc.gov.uk/info/20839/culturefest/1740/culturefest_2022/5" TargetMode="External"/><Relationship Id="rId5" Type="http://schemas.openxmlformats.org/officeDocument/2006/relationships/hyperlink" Target="https://www.warwickdc.gov.uk/info/20839/culturefest/1740/culturefest_2022/5" TargetMode="External"/><Relationship Id="rId15" Type="http://schemas.openxmlformats.org/officeDocument/2006/relationships/hyperlink" Target="https://www.warwickdc.gov.uk/info/20839/culturefest/1740/culturefest_2022/5" TargetMode="External"/><Relationship Id="rId23" Type="http://schemas.openxmlformats.org/officeDocument/2006/relationships/hyperlink" Target="https://www.warwickdc.gov.uk/info/20839/culturefest/1740/culturefest_2022/5" TargetMode="External"/><Relationship Id="rId28" Type="http://schemas.openxmlformats.org/officeDocument/2006/relationships/hyperlink" Target="https://www.warwickdc.gov.uk/info/20839/culturefest/1740/culturefest_2022/5" TargetMode="External"/><Relationship Id="rId36" Type="http://schemas.openxmlformats.org/officeDocument/2006/relationships/hyperlink" Target="https://www.warwickdc.gov.uk/info/20839/culturefest/1740/culturefest_2022/5" TargetMode="External"/><Relationship Id="rId10" Type="http://schemas.openxmlformats.org/officeDocument/2006/relationships/hyperlink" Target="https://www.warwickdc.gov.uk/info/20839/culturefest/1740/culturefest_2022/5" TargetMode="External"/><Relationship Id="rId19" Type="http://schemas.openxmlformats.org/officeDocument/2006/relationships/hyperlink" Target="https://www.warwickdc.gov.uk/info/20839/culturefest/1740/culturefest_2022/5" TargetMode="External"/><Relationship Id="rId31" Type="http://schemas.openxmlformats.org/officeDocument/2006/relationships/hyperlink" Target="https://www.warwickdc.gov.uk/info/20839/culturefest/1740/culturefest_2022/5" TargetMode="External"/><Relationship Id="rId4" Type="http://schemas.openxmlformats.org/officeDocument/2006/relationships/hyperlink" Target="https://www.warwickdc.gov.uk/info/20839/culturefest/1740/culturefest_2022/5" TargetMode="External"/><Relationship Id="rId9" Type="http://schemas.openxmlformats.org/officeDocument/2006/relationships/hyperlink" Target="https://www.warwickdc.gov.uk/info/20839/culturefest/1740/culturefest_2022/5" TargetMode="External"/><Relationship Id="rId14" Type="http://schemas.openxmlformats.org/officeDocument/2006/relationships/hyperlink" Target="https://www.warwickdc.gov.uk/info/20839/culturefest/1740/culturefest_2022/5" TargetMode="External"/><Relationship Id="rId22" Type="http://schemas.openxmlformats.org/officeDocument/2006/relationships/hyperlink" Target="https://www.warwickdc.gov.uk/info/20839/culturefest/1740/culturefest_2022/5" TargetMode="External"/><Relationship Id="rId27" Type="http://schemas.openxmlformats.org/officeDocument/2006/relationships/hyperlink" Target="https://www.warwickdc.gov.uk/info/20839/culturefest/1740/culturefest_2022/5" TargetMode="External"/><Relationship Id="rId30" Type="http://schemas.openxmlformats.org/officeDocument/2006/relationships/hyperlink" Target="https://www.warwickdc.gov.uk/info/20839/culturefest/1740/culturefest_2022/5" TargetMode="External"/><Relationship Id="rId35" Type="http://schemas.openxmlformats.org/officeDocument/2006/relationships/hyperlink" Target="https://www.warwickdc.gov.uk/info/20839/culturefest/1740/culturefest_2022/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arwick.ac.uk/newsandevents/pressreleases/university_of_warwick_celebrates_culture_fest_2022_with_free_immersive_esports_experiences_in_leamington_spa1" TargetMode="External"/><Relationship Id="rId13" Type="http://schemas.openxmlformats.org/officeDocument/2006/relationships/hyperlink" Target="https://www.warwickshireworld.com/news/people/festival-celebrating-venues-and-artists-across-leamington-warwick-kenilworth-and-whitnash-kicks-off-this-weekend-3770560" TargetMode="External"/><Relationship Id="rId18" Type="http://schemas.openxmlformats.org/officeDocument/2006/relationships/hyperlink" Target="https://leamingtonobserver.co.uk/news/picture-special-catching-a-slice-of-the-action-at-the-districts-commonwealth-games-festival-sites/" TargetMode="External"/><Relationship Id="rId3" Type="http://schemas.openxmlformats.org/officeDocument/2006/relationships/hyperlink" Target="https://ddlnk.net/1GAU-7YF99-65DF15DBADED22318RK0CBDDD736E48AF5420A/cr.aspx" TargetMode="External"/><Relationship Id="rId7" Type="http://schemas.openxmlformats.org/officeDocument/2006/relationships/hyperlink" Target="https://kenilworthweb.co.uk/news/press-releases/" TargetMode="External"/><Relationship Id="rId12" Type="http://schemas.openxmlformats.org/officeDocument/2006/relationships/hyperlink" Target="https://www.birmingham2022.com/festival/2498666/culturefest-2022" TargetMode="External"/><Relationship Id="rId17" Type="http://schemas.openxmlformats.org/officeDocument/2006/relationships/hyperlink" Target="https://kenilworthweb.co.uk/culture-fest-is-coming/" TargetMode="External"/><Relationship Id="rId2" Type="http://schemas.openxmlformats.org/officeDocument/2006/relationships/hyperlink" Target="https://www.facebook.com/groups/728662377630286" TargetMode="External"/><Relationship Id="rId16" Type="http://schemas.openxmlformats.org/officeDocument/2006/relationships/hyperlink" Target="https://drive.google.com/file/d/1dVjWOfylq2X7cSbGYz0bsAnR-MC0E2b_/view?usp=sharing" TargetMode="External"/><Relationship Id="rId1" Type="http://schemas.openxmlformats.org/officeDocument/2006/relationships/hyperlink" Target="https://ddlnk.net/1GAU-7XR1J-65DF15DBADED22318RK0CBDDD736E48AF5420A/cr.aspx" TargetMode="External"/><Relationship Id="rId6" Type="http://schemas.openxmlformats.org/officeDocument/2006/relationships/hyperlink" Target="https://kenilworth.nub.news/whats-on/culture" TargetMode="External"/><Relationship Id="rId11" Type="http://schemas.openxmlformats.org/officeDocument/2006/relationships/hyperlink" Target="https://leamingtonobserver.co.uk/news/culturefest-is-underway-in-warwick-district-to-coincide-with-the-commonwealth-games/" TargetMode="External"/><Relationship Id="rId5" Type="http://schemas.openxmlformats.org/officeDocument/2006/relationships/hyperlink" Target="https://www.warwickshireworld.com/news/people/leamington-jazz-group-to-collaborate-with-other-musicians-for-two-gigs-as-part-of-commonwealth-games-celebration-3791377" TargetMode="External"/><Relationship Id="rId15" Type="http://schemas.openxmlformats.org/officeDocument/2006/relationships/hyperlink" Target="https://www.bbc.co.uk/sounds/play/p0cj23yh" TargetMode="External"/><Relationship Id="rId10" Type="http://schemas.openxmlformats.org/officeDocument/2006/relationships/hyperlink" Target="https://bowlsinternational.keypublishing.com/enjoy-culturefest-while-visiting-warwick-district-for-the-commonwealth-games/" TargetMode="External"/><Relationship Id="rId19" Type="http://schemas.openxmlformats.org/officeDocument/2006/relationships/printerSettings" Target="../printerSettings/printerSettings2.bin"/><Relationship Id="rId4" Type="http://schemas.openxmlformats.org/officeDocument/2006/relationships/hyperlink" Target="https://www.warwickshireworld.com/news/people/university-to-host-free-esports-event-in-leamington-this-month-3791107" TargetMode="External"/><Relationship Id="rId9" Type="http://schemas.openxmlformats.org/officeDocument/2006/relationships/hyperlink" Target="https://twitter.com/HeartCRP" TargetMode="External"/><Relationship Id="rId14" Type="http://schemas.openxmlformats.org/officeDocument/2006/relationships/hyperlink" Target="https://www.facebook.com/groups/728662377630286"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D4331-D63E-4F64-83A2-FD246E08770D}">
  <dimension ref="B1:T60"/>
  <sheetViews>
    <sheetView tabSelected="1" zoomScale="90" zoomScaleNormal="90" workbookViewId="0">
      <pane xSplit="2" ySplit="2" topLeftCell="C3" activePane="bottomRight" state="frozen"/>
      <selection pane="topRight" activeCell="B1" sqref="B1"/>
      <selection pane="bottomLeft" activeCell="A3" sqref="A3"/>
      <selection pane="bottomRight" activeCell="Q2" sqref="Q2"/>
    </sheetView>
  </sheetViews>
  <sheetFormatPr defaultColWidth="9.109375" defaultRowHeight="14.4" x14ac:dyDescent="0.3"/>
  <cols>
    <col min="1" max="1" width="2.6640625" style="8" customWidth="1"/>
    <col min="2" max="2" width="65.44140625" style="18" customWidth="1"/>
    <col min="3" max="12" width="8" style="8" customWidth="1"/>
    <col min="13" max="13" width="8" style="18" customWidth="1"/>
    <col min="14" max="14" width="8" style="8" customWidth="1"/>
    <col min="15" max="15" width="8" style="18" customWidth="1"/>
    <col min="16" max="16" width="8" style="8" customWidth="1"/>
    <col min="17" max="17" width="8" style="18" customWidth="1"/>
    <col min="18" max="18" width="30.109375" style="8" customWidth="1"/>
    <col min="19" max="19" width="15.33203125" style="8" customWidth="1"/>
    <col min="20" max="20" width="74.44140625" style="8" customWidth="1"/>
    <col min="21" max="16384" width="9.109375" style="8"/>
  </cols>
  <sheetData>
    <row r="1" spans="2:20" x14ac:dyDescent="0.3">
      <c r="C1" s="53" t="s">
        <v>111</v>
      </c>
      <c r="D1" s="54"/>
      <c r="E1" s="54"/>
      <c r="F1" s="54"/>
      <c r="G1" s="54"/>
      <c r="H1" s="54"/>
      <c r="I1" s="54"/>
      <c r="J1" s="54"/>
      <c r="K1" s="54"/>
      <c r="L1" s="54"/>
      <c r="M1" s="55"/>
      <c r="N1" s="53" t="s">
        <v>157</v>
      </c>
      <c r="O1" s="54"/>
      <c r="P1" s="54" t="s">
        <v>8</v>
      </c>
      <c r="Q1" s="54"/>
    </row>
    <row r="2" spans="2:20" ht="92.4" thickBot="1" x14ac:dyDescent="0.35">
      <c r="B2" s="24" t="s">
        <v>31</v>
      </c>
      <c r="C2" s="13" t="s">
        <v>114</v>
      </c>
      <c r="D2" s="13" t="s">
        <v>108</v>
      </c>
      <c r="E2" s="13" t="s">
        <v>160</v>
      </c>
      <c r="F2" s="13" t="s">
        <v>110</v>
      </c>
      <c r="G2" s="13" t="s">
        <v>112</v>
      </c>
      <c r="H2" s="13" t="s">
        <v>113</v>
      </c>
      <c r="I2" s="13" t="s">
        <v>109</v>
      </c>
      <c r="J2" s="13" t="s">
        <v>162</v>
      </c>
      <c r="K2" s="13" t="s">
        <v>154</v>
      </c>
      <c r="L2" s="13" t="s">
        <v>116</v>
      </c>
      <c r="M2" s="25" t="s">
        <v>117</v>
      </c>
      <c r="N2" s="13" t="s">
        <v>6</v>
      </c>
      <c r="O2" s="26" t="s">
        <v>7</v>
      </c>
      <c r="P2" s="13" t="s">
        <v>6</v>
      </c>
      <c r="Q2" s="26" t="s">
        <v>7</v>
      </c>
      <c r="R2" s="11" t="s">
        <v>119</v>
      </c>
      <c r="S2" s="21" t="s">
        <v>163</v>
      </c>
      <c r="T2" s="11" t="s">
        <v>118</v>
      </c>
    </row>
    <row r="3" spans="2:20" x14ac:dyDescent="0.3">
      <c r="B3" s="14" t="s">
        <v>1</v>
      </c>
      <c r="C3" s="15">
        <v>1</v>
      </c>
      <c r="D3" s="15"/>
      <c r="E3" s="15"/>
      <c r="F3" s="15"/>
      <c r="G3" s="15"/>
      <c r="H3" s="15"/>
      <c r="I3" s="15"/>
      <c r="J3" s="15"/>
      <c r="K3" s="16"/>
      <c r="L3" s="17"/>
      <c r="N3" s="19">
        <v>400</v>
      </c>
      <c r="O3" s="20"/>
      <c r="P3" s="19"/>
      <c r="Q3" s="20"/>
      <c r="R3" s="19" t="s">
        <v>125</v>
      </c>
      <c r="S3" s="19" t="s">
        <v>164</v>
      </c>
    </row>
    <row r="4" spans="2:20" x14ac:dyDescent="0.3">
      <c r="B4" s="14" t="s">
        <v>5</v>
      </c>
      <c r="C4" s="15"/>
      <c r="D4" s="15"/>
      <c r="E4" s="15"/>
      <c r="F4" s="15"/>
      <c r="G4" s="15"/>
      <c r="H4" s="15"/>
      <c r="I4" s="15"/>
      <c r="J4" s="15"/>
      <c r="K4" s="15"/>
      <c r="L4" s="15">
        <v>667</v>
      </c>
      <c r="M4" s="27">
        <v>3776</v>
      </c>
      <c r="N4" s="19"/>
      <c r="O4" s="20"/>
      <c r="P4" s="19">
        <f>SUM(L4+M4)</f>
        <v>4443</v>
      </c>
      <c r="Q4" s="20"/>
      <c r="R4" s="19" t="s">
        <v>124</v>
      </c>
      <c r="S4" s="19" t="s">
        <v>164</v>
      </c>
      <c r="T4" s="8" t="s">
        <v>133</v>
      </c>
    </row>
    <row r="5" spans="2:20" x14ac:dyDescent="0.3">
      <c r="B5" s="28" t="s">
        <v>33</v>
      </c>
      <c r="C5" s="29"/>
      <c r="D5" s="29">
        <v>36</v>
      </c>
      <c r="E5" s="29"/>
      <c r="F5" s="29"/>
      <c r="G5" s="29"/>
      <c r="H5" s="29"/>
      <c r="I5" s="29"/>
      <c r="J5" s="29"/>
      <c r="K5" s="29"/>
      <c r="L5" s="29"/>
      <c r="M5" s="27"/>
      <c r="N5" s="19"/>
      <c r="Q5" s="20">
        <f>SUM(15*D5)</f>
        <v>540</v>
      </c>
      <c r="R5" s="19" t="s">
        <v>122</v>
      </c>
      <c r="S5" s="19" t="s">
        <v>165</v>
      </c>
      <c r="T5" s="8" t="s">
        <v>123</v>
      </c>
    </row>
    <row r="6" spans="2:20" x14ac:dyDescent="0.3">
      <c r="B6" s="28" t="s">
        <v>4</v>
      </c>
      <c r="C6" s="29"/>
      <c r="D6" s="29">
        <v>30</v>
      </c>
      <c r="E6" s="29"/>
      <c r="F6" s="29"/>
      <c r="G6" s="29"/>
      <c r="H6" s="29"/>
      <c r="I6" s="29"/>
      <c r="J6" s="29"/>
      <c r="K6" s="29"/>
      <c r="L6" s="29"/>
      <c r="M6" s="30"/>
      <c r="O6" s="20">
        <f>SUM(190*D6)</f>
        <v>5700</v>
      </c>
      <c r="P6" s="19"/>
      <c r="Q6" s="20"/>
      <c r="R6" s="19" t="s">
        <v>121</v>
      </c>
      <c r="S6" s="19" t="s">
        <v>164</v>
      </c>
      <c r="T6" s="8" t="s">
        <v>120</v>
      </c>
    </row>
    <row r="7" spans="2:20" x14ac:dyDescent="0.3">
      <c r="B7" s="28" t="s">
        <v>34</v>
      </c>
      <c r="C7" s="29"/>
      <c r="D7" s="29"/>
      <c r="E7" s="29"/>
      <c r="F7" s="29">
        <v>10</v>
      </c>
      <c r="G7" s="29"/>
      <c r="H7" s="29"/>
      <c r="I7" s="29"/>
      <c r="J7" s="29"/>
      <c r="K7" s="29"/>
      <c r="L7" s="29"/>
      <c r="M7" s="30"/>
      <c r="N7" s="19">
        <v>704</v>
      </c>
      <c r="O7" s="20"/>
      <c r="P7" s="19"/>
      <c r="Q7" s="20"/>
      <c r="R7" s="19" t="s">
        <v>126</v>
      </c>
      <c r="S7" s="19" t="s">
        <v>164</v>
      </c>
      <c r="T7" s="8" t="s">
        <v>147</v>
      </c>
    </row>
    <row r="8" spans="2:20" x14ac:dyDescent="0.3">
      <c r="B8" s="14" t="s">
        <v>0</v>
      </c>
      <c r="C8" s="15"/>
      <c r="D8" s="15"/>
      <c r="E8" s="15"/>
      <c r="F8" s="15"/>
      <c r="G8" s="15"/>
      <c r="H8" s="15"/>
      <c r="I8" s="15"/>
      <c r="J8" s="15"/>
      <c r="K8" s="15">
        <v>1</v>
      </c>
      <c r="L8" s="15"/>
      <c r="M8" s="27"/>
      <c r="N8" s="19"/>
      <c r="O8" s="20"/>
      <c r="P8" s="19"/>
      <c r="Q8" s="20">
        <v>150</v>
      </c>
      <c r="R8" s="19" t="s">
        <v>127</v>
      </c>
      <c r="S8" s="19" t="s">
        <v>164</v>
      </c>
    </row>
    <row r="9" spans="2:20" x14ac:dyDescent="0.3">
      <c r="B9" s="14" t="s">
        <v>35</v>
      </c>
      <c r="C9" s="15"/>
      <c r="D9" s="29">
        <v>36</v>
      </c>
      <c r="E9" s="29"/>
      <c r="F9" s="15"/>
      <c r="G9" s="15"/>
      <c r="H9" s="15"/>
      <c r="I9" s="15"/>
      <c r="J9" s="15"/>
      <c r="K9" s="15"/>
      <c r="L9" s="15"/>
      <c r="M9" s="27"/>
      <c r="N9" s="19">
        <v>30147</v>
      </c>
      <c r="O9" s="20"/>
      <c r="P9" s="19"/>
      <c r="Q9" s="20"/>
      <c r="R9" s="19" t="s">
        <v>128</v>
      </c>
      <c r="S9" s="19" t="s">
        <v>165</v>
      </c>
    </row>
    <row r="10" spans="2:20" x14ac:dyDescent="0.3">
      <c r="B10" s="28" t="s">
        <v>36</v>
      </c>
      <c r="C10" s="29"/>
      <c r="D10" s="29"/>
      <c r="E10" s="29"/>
      <c r="F10" s="29"/>
      <c r="G10" s="29"/>
      <c r="H10" s="29"/>
      <c r="I10" s="29"/>
      <c r="J10" s="29"/>
      <c r="K10" s="29">
        <v>3</v>
      </c>
      <c r="L10" s="29"/>
      <c r="M10" s="30"/>
      <c r="N10" s="19"/>
      <c r="O10" s="20">
        <v>1000</v>
      </c>
      <c r="P10" s="19"/>
      <c r="Q10" s="20"/>
      <c r="R10" s="19" t="s">
        <v>130</v>
      </c>
      <c r="S10" s="19" t="s">
        <v>165</v>
      </c>
    </row>
    <row r="11" spans="2:20" x14ac:dyDescent="0.3">
      <c r="B11" s="28" t="s">
        <v>37</v>
      </c>
      <c r="C11" s="29"/>
      <c r="D11" s="29"/>
      <c r="E11" s="29"/>
      <c r="F11" s="29">
        <v>2</v>
      </c>
      <c r="G11" s="29"/>
      <c r="H11" s="29"/>
      <c r="I11" s="29"/>
      <c r="J11" s="29"/>
      <c r="K11" s="29"/>
      <c r="L11" s="29"/>
      <c r="M11" s="30"/>
      <c r="N11" s="19">
        <v>360</v>
      </c>
      <c r="O11" s="20"/>
      <c r="P11" s="19"/>
      <c r="Q11" s="20"/>
      <c r="R11" s="19" t="s">
        <v>131</v>
      </c>
      <c r="S11" s="19" t="s">
        <v>164</v>
      </c>
    </row>
    <row r="12" spans="2:20" x14ac:dyDescent="0.3">
      <c r="B12" s="28" t="s">
        <v>38</v>
      </c>
      <c r="C12" s="29"/>
      <c r="D12" s="29"/>
      <c r="E12" s="29"/>
      <c r="F12" s="29"/>
      <c r="G12" s="29"/>
      <c r="H12" s="29"/>
      <c r="I12" s="29"/>
      <c r="J12" s="29"/>
      <c r="K12" s="29"/>
      <c r="L12" s="29"/>
      <c r="M12" s="30">
        <v>998</v>
      </c>
      <c r="N12" s="19"/>
      <c r="O12" s="20"/>
      <c r="P12" s="19">
        <f>M12</f>
        <v>998</v>
      </c>
      <c r="Q12" s="20"/>
      <c r="R12" s="19" t="s">
        <v>155</v>
      </c>
      <c r="S12" s="19" t="s">
        <v>165</v>
      </c>
      <c r="T12" s="8" t="s">
        <v>132</v>
      </c>
    </row>
    <row r="13" spans="2:20" x14ac:dyDescent="0.3">
      <c r="B13" s="28" t="s">
        <v>39</v>
      </c>
      <c r="C13" s="29"/>
      <c r="D13" s="29"/>
      <c r="E13" s="29"/>
      <c r="F13" s="29">
        <v>3</v>
      </c>
      <c r="G13" s="29"/>
      <c r="H13" s="29"/>
      <c r="I13" s="29"/>
      <c r="J13" s="29"/>
      <c r="K13" s="29"/>
      <c r="L13" s="29"/>
      <c r="M13" s="30"/>
      <c r="N13" s="19">
        <f>SUM(12*3)</f>
        <v>36</v>
      </c>
      <c r="O13" s="20"/>
      <c r="P13" s="19"/>
      <c r="Q13" s="20"/>
      <c r="R13" s="19" t="s">
        <v>134</v>
      </c>
      <c r="S13" s="19" t="s">
        <v>165</v>
      </c>
      <c r="T13" s="8" t="s">
        <v>135</v>
      </c>
    </row>
    <row r="14" spans="2:20" x14ac:dyDescent="0.3">
      <c r="B14" s="28" t="s">
        <v>40</v>
      </c>
      <c r="C14" s="29"/>
      <c r="D14" s="29">
        <v>36</v>
      </c>
      <c r="E14" s="29"/>
      <c r="F14" s="29"/>
      <c r="G14" s="29"/>
      <c r="H14" s="29"/>
      <c r="I14" s="29"/>
      <c r="J14" s="29"/>
      <c r="K14" s="29"/>
      <c r="L14" s="29"/>
      <c r="M14" s="30"/>
      <c r="N14" s="19">
        <v>1423</v>
      </c>
      <c r="O14" s="20"/>
      <c r="P14" s="19"/>
      <c r="Q14" s="20"/>
      <c r="R14" s="19" t="s">
        <v>143</v>
      </c>
      <c r="S14" s="19" t="s">
        <v>165</v>
      </c>
    </row>
    <row r="15" spans="2:20" x14ac:dyDescent="0.3">
      <c r="B15" s="28" t="s">
        <v>41</v>
      </c>
      <c r="C15" s="29"/>
      <c r="D15" s="29">
        <v>36</v>
      </c>
      <c r="E15" s="29"/>
      <c r="F15" s="29"/>
      <c r="G15" s="29"/>
      <c r="H15" s="29"/>
      <c r="I15" s="29"/>
      <c r="J15" s="29"/>
      <c r="K15" s="29"/>
      <c r="L15" s="29"/>
      <c r="M15" s="30"/>
      <c r="N15" s="19"/>
      <c r="O15" s="20">
        <f>SUM(120*36)</f>
        <v>4320</v>
      </c>
      <c r="P15" s="19"/>
      <c r="Q15" s="20">
        <v>40</v>
      </c>
      <c r="R15" s="19" t="s">
        <v>142</v>
      </c>
      <c r="S15" s="19" t="s">
        <v>165</v>
      </c>
    </row>
    <row r="16" spans="2:20" x14ac:dyDescent="0.3">
      <c r="B16" s="28" t="s">
        <v>3</v>
      </c>
      <c r="C16" s="29"/>
      <c r="D16" s="29">
        <v>36</v>
      </c>
      <c r="E16" s="29"/>
      <c r="F16" s="29"/>
      <c r="G16" s="29"/>
      <c r="H16" s="29"/>
      <c r="I16" s="29"/>
      <c r="J16" s="29"/>
      <c r="K16" s="29"/>
      <c r="L16" s="29"/>
      <c r="M16" s="30"/>
      <c r="N16" s="19"/>
      <c r="O16" s="20">
        <f>SUM(25*25)</f>
        <v>625</v>
      </c>
      <c r="P16" s="19"/>
      <c r="Q16" s="20"/>
      <c r="R16" s="19" t="s">
        <v>134</v>
      </c>
      <c r="S16" s="19" t="s">
        <v>165</v>
      </c>
    </row>
    <row r="17" spans="2:20" x14ac:dyDescent="0.3">
      <c r="B17" s="28" t="s">
        <v>42</v>
      </c>
      <c r="C17" s="29"/>
      <c r="D17" s="29"/>
      <c r="E17" s="29"/>
      <c r="F17" s="29"/>
      <c r="G17" s="29">
        <v>452</v>
      </c>
      <c r="H17" s="29"/>
      <c r="I17" s="29"/>
      <c r="J17" s="29"/>
      <c r="K17" s="29"/>
      <c r="L17" s="29"/>
      <c r="M17" s="30"/>
      <c r="N17" s="19"/>
      <c r="O17" s="20"/>
      <c r="P17" s="19">
        <f>G17</f>
        <v>452</v>
      </c>
      <c r="Q17" s="20"/>
      <c r="R17" s="19" t="s">
        <v>107</v>
      </c>
      <c r="S17" s="19" t="s">
        <v>164</v>
      </c>
      <c r="T17" s="8" t="s">
        <v>150</v>
      </c>
    </row>
    <row r="18" spans="2:20" x14ac:dyDescent="0.3">
      <c r="B18" s="28" t="s">
        <v>43</v>
      </c>
      <c r="C18" s="29"/>
      <c r="D18" s="29"/>
      <c r="E18" s="29"/>
      <c r="F18" s="29">
        <v>1</v>
      </c>
      <c r="G18" s="29"/>
      <c r="H18" s="29"/>
      <c r="I18" s="29"/>
      <c r="J18" s="29"/>
      <c r="K18" s="29"/>
      <c r="L18" s="29"/>
      <c r="M18" s="30"/>
      <c r="N18" s="19"/>
      <c r="O18" s="20">
        <v>40</v>
      </c>
      <c r="P18" s="19"/>
      <c r="Q18" s="20"/>
      <c r="R18" s="19" t="s">
        <v>134</v>
      </c>
      <c r="S18" s="19" t="s">
        <v>164</v>
      </c>
    </row>
    <row r="19" spans="2:20" x14ac:dyDescent="0.3">
      <c r="B19" s="28" t="s">
        <v>44</v>
      </c>
      <c r="C19" s="29"/>
      <c r="D19" s="29"/>
      <c r="E19" s="29"/>
      <c r="F19" s="29"/>
      <c r="G19" s="29"/>
      <c r="H19" s="29"/>
      <c r="I19" s="29"/>
      <c r="J19" s="29"/>
      <c r="K19" s="29">
        <v>3</v>
      </c>
      <c r="L19" s="29"/>
      <c r="M19" s="30"/>
      <c r="N19" s="19">
        <f>SUM(K19*15)</f>
        <v>45</v>
      </c>
      <c r="O19" s="20"/>
      <c r="P19" s="19"/>
      <c r="Q19" s="20"/>
      <c r="R19" s="19" t="s">
        <v>121</v>
      </c>
      <c r="S19" s="19" t="s">
        <v>165</v>
      </c>
    </row>
    <row r="20" spans="2:20" x14ac:dyDescent="0.3">
      <c r="B20" s="28" t="s">
        <v>2</v>
      </c>
      <c r="C20" s="29">
        <v>3</v>
      </c>
      <c r="D20" s="29"/>
      <c r="E20" s="29"/>
      <c r="F20" s="29"/>
      <c r="G20" s="29"/>
      <c r="H20" s="29"/>
      <c r="I20" s="29"/>
      <c r="J20" s="29"/>
      <c r="K20" s="29"/>
      <c r="L20" s="29"/>
      <c r="M20" s="30"/>
      <c r="N20" s="19"/>
      <c r="O20" s="20">
        <v>30000</v>
      </c>
      <c r="P20" s="19"/>
      <c r="Q20" s="20"/>
      <c r="R20" s="19" t="s">
        <v>141</v>
      </c>
      <c r="S20" s="19" t="s">
        <v>164</v>
      </c>
    </row>
    <row r="21" spans="2:20" x14ac:dyDescent="0.3">
      <c r="B21" s="28" t="s">
        <v>45</v>
      </c>
      <c r="C21" s="29"/>
      <c r="D21" s="29"/>
      <c r="E21" s="29"/>
      <c r="F21" s="29"/>
      <c r="G21" s="29"/>
      <c r="H21" s="29"/>
      <c r="I21" s="29"/>
      <c r="J21" s="29"/>
      <c r="K21" s="29">
        <v>1</v>
      </c>
      <c r="L21" s="29"/>
      <c r="M21" s="30"/>
      <c r="N21" s="19">
        <v>90</v>
      </c>
      <c r="O21" s="20"/>
      <c r="P21" s="19"/>
      <c r="Q21" s="20"/>
      <c r="R21" s="19" t="s">
        <v>127</v>
      </c>
      <c r="S21" s="19" t="s">
        <v>165</v>
      </c>
    </row>
    <row r="22" spans="2:20" x14ac:dyDescent="0.3">
      <c r="B22" s="31" t="s">
        <v>46</v>
      </c>
      <c r="C22" s="32"/>
      <c r="D22" s="32"/>
      <c r="E22" s="32"/>
      <c r="F22" s="32">
        <v>9</v>
      </c>
      <c r="G22" s="32"/>
      <c r="H22" s="32"/>
      <c r="I22" s="32"/>
      <c r="J22" s="32"/>
      <c r="K22" s="32"/>
      <c r="L22" s="32"/>
      <c r="M22" s="33"/>
      <c r="N22" s="19">
        <v>1188</v>
      </c>
      <c r="O22" s="20"/>
      <c r="P22" s="19"/>
      <c r="Q22" s="20"/>
      <c r="R22" s="19" t="s">
        <v>121</v>
      </c>
      <c r="S22" s="19" t="s">
        <v>165</v>
      </c>
    </row>
    <row r="23" spans="2:20" x14ac:dyDescent="0.3">
      <c r="B23" s="28" t="s">
        <v>47</v>
      </c>
      <c r="C23" s="29"/>
      <c r="D23" s="29"/>
      <c r="E23" s="29"/>
      <c r="F23" s="29" t="s">
        <v>193</v>
      </c>
      <c r="G23" s="29"/>
      <c r="H23" s="29"/>
      <c r="I23" s="29"/>
      <c r="J23" s="29"/>
      <c r="K23" s="29"/>
      <c r="L23" s="29"/>
      <c r="M23" s="30"/>
      <c r="N23" s="19"/>
      <c r="O23" s="20">
        <v>4000</v>
      </c>
      <c r="P23" s="19"/>
      <c r="Q23" s="20"/>
      <c r="R23" s="19" t="s">
        <v>141</v>
      </c>
      <c r="S23" s="19" t="s">
        <v>164</v>
      </c>
    </row>
    <row r="24" spans="2:20" x14ac:dyDescent="0.3">
      <c r="B24" s="28" t="s">
        <v>48</v>
      </c>
      <c r="C24" s="29"/>
      <c r="D24" s="29"/>
      <c r="E24" s="29"/>
      <c r="F24" s="29"/>
      <c r="G24" s="29"/>
      <c r="H24" s="29"/>
      <c r="I24" s="29"/>
      <c r="J24" s="29">
        <v>1</v>
      </c>
      <c r="K24" s="29"/>
      <c r="L24" s="29"/>
      <c r="M24" s="30"/>
      <c r="N24" s="19"/>
      <c r="O24" s="20">
        <v>40</v>
      </c>
      <c r="P24" s="19"/>
      <c r="Q24" s="20"/>
      <c r="R24" s="19" t="s">
        <v>134</v>
      </c>
      <c r="S24" s="19" t="s">
        <v>165</v>
      </c>
    </row>
    <row r="25" spans="2:20" x14ac:dyDescent="0.3">
      <c r="B25" s="28" t="s">
        <v>49</v>
      </c>
      <c r="C25" s="29"/>
      <c r="D25" s="29"/>
      <c r="E25" s="29"/>
      <c r="F25" s="29"/>
      <c r="G25" s="29"/>
      <c r="H25" s="29"/>
      <c r="I25" s="29"/>
      <c r="J25" s="29"/>
      <c r="K25" s="29"/>
      <c r="L25" s="29"/>
      <c r="M25" s="30"/>
      <c r="N25" s="19"/>
      <c r="O25" s="20">
        <v>3600</v>
      </c>
      <c r="P25" s="19"/>
      <c r="Q25" s="20"/>
      <c r="R25" s="19" t="s">
        <v>140</v>
      </c>
      <c r="S25" s="19" t="s">
        <v>165</v>
      </c>
    </row>
    <row r="26" spans="2:20" x14ac:dyDescent="0.3">
      <c r="B26" s="28" t="s">
        <v>195</v>
      </c>
      <c r="C26" s="29"/>
      <c r="D26" s="29"/>
      <c r="E26" s="29"/>
      <c r="F26" s="29"/>
      <c r="G26" s="29"/>
      <c r="H26" s="29"/>
      <c r="I26" s="29"/>
      <c r="J26" s="29">
        <v>1</v>
      </c>
      <c r="K26" s="29"/>
      <c r="L26" s="29"/>
      <c r="M26" s="30"/>
      <c r="N26" s="19"/>
      <c r="O26" s="20"/>
      <c r="P26" s="19"/>
      <c r="Q26" s="20"/>
      <c r="R26" s="19" t="s">
        <v>134</v>
      </c>
      <c r="S26" s="19" t="s">
        <v>165</v>
      </c>
    </row>
    <row r="27" spans="2:20" x14ac:dyDescent="0.3">
      <c r="B27" s="28" t="s">
        <v>50</v>
      </c>
      <c r="C27" s="29"/>
      <c r="D27" s="29"/>
      <c r="E27" s="29"/>
      <c r="F27" s="29"/>
      <c r="G27" s="29"/>
      <c r="H27" s="29"/>
      <c r="I27" s="29"/>
      <c r="J27" s="29"/>
      <c r="K27" s="29"/>
      <c r="L27" s="29"/>
      <c r="M27" s="30">
        <v>1000</v>
      </c>
      <c r="N27" s="19"/>
      <c r="O27" s="20"/>
      <c r="P27" s="19"/>
      <c r="Q27" s="20">
        <v>1000</v>
      </c>
      <c r="R27" s="19" t="s">
        <v>121</v>
      </c>
      <c r="S27" s="19" t="s">
        <v>165</v>
      </c>
      <c r="T27" s="8" t="s">
        <v>156</v>
      </c>
    </row>
    <row r="28" spans="2:20" x14ac:dyDescent="0.3">
      <c r="B28" s="28" t="s">
        <v>51</v>
      </c>
      <c r="C28" s="29">
        <v>10</v>
      </c>
      <c r="D28" s="29"/>
      <c r="E28" s="29"/>
      <c r="F28" s="29"/>
      <c r="G28" s="29"/>
      <c r="H28" s="29"/>
      <c r="I28" s="29"/>
      <c r="J28" s="29"/>
      <c r="K28" s="29"/>
      <c r="L28" s="29"/>
      <c r="M28" s="30"/>
      <c r="N28" s="19"/>
      <c r="O28" s="20">
        <f>SUM(C28*600)</f>
        <v>6000</v>
      </c>
      <c r="P28" s="19"/>
      <c r="Q28" s="20">
        <f>SUM(C28*50)</f>
        <v>500</v>
      </c>
      <c r="R28" s="19" t="s">
        <v>139</v>
      </c>
      <c r="S28" s="19" t="s">
        <v>165</v>
      </c>
    </row>
    <row r="29" spans="2:20" x14ac:dyDescent="0.3">
      <c r="B29" s="28" t="s">
        <v>52</v>
      </c>
      <c r="C29" s="29"/>
      <c r="D29" s="29"/>
      <c r="E29" s="29"/>
      <c r="F29" s="29"/>
      <c r="G29" s="29"/>
      <c r="H29" s="29"/>
      <c r="I29" s="29"/>
      <c r="J29" s="29"/>
      <c r="K29" s="29">
        <v>18</v>
      </c>
      <c r="L29" s="29"/>
      <c r="M29" s="30"/>
      <c r="N29" s="19"/>
      <c r="O29" s="20"/>
      <c r="P29" s="19">
        <v>32</v>
      </c>
      <c r="Q29" s="20"/>
      <c r="R29" s="19" t="s">
        <v>139</v>
      </c>
      <c r="S29" s="19" t="s">
        <v>165</v>
      </c>
    </row>
    <row r="30" spans="2:20" x14ac:dyDescent="0.3">
      <c r="B30" s="28" t="s">
        <v>149</v>
      </c>
      <c r="C30" s="29"/>
      <c r="D30" s="29"/>
      <c r="E30" s="29"/>
      <c r="F30" s="29"/>
      <c r="G30" s="29"/>
      <c r="H30" s="29"/>
      <c r="I30" s="29"/>
      <c r="J30" s="29">
        <v>1</v>
      </c>
      <c r="K30" s="29"/>
      <c r="L30" s="29"/>
      <c r="M30" s="30"/>
      <c r="N30" s="19"/>
      <c r="O30" s="20">
        <v>40</v>
      </c>
      <c r="P30" s="19"/>
      <c r="Q30" s="20"/>
      <c r="R30" s="19" t="s">
        <v>134</v>
      </c>
      <c r="S30" s="19" t="s">
        <v>165</v>
      </c>
    </row>
    <row r="31" spans="2:20" x14ac:dyDescent="0.3">
      <c r="B31" s="28" t="s">
        <v>53</v>
      </c>
      <c r="C31" s="29"/>
      <c r="D31" s="29"/>
      <c r="E31" s="29"/>
      <c r="F31" s="29"/>
      <c r="G31" s="29"/>
      <c r="H31" s="29"/>
      <c r="I31" s="29"/>
      <c r="J31" s="29">
        <v>1</v>
      </c>
      <c r="K31" s="29"/>
      <c r="L31" s="29"/>
      <c r="M31" s="30"/>
      <c r="N31" s="19"/>
      <c r="O31" s="20">
        <v>40</v>
      </c>
      <c r="P31" s="19"/>
      <c r="Q31" s="20"/>
      <c r="R31" s="19" t="s">
        <v>134</v>
      </c>
      <c r="S31" s="19" t="s">
        <v>164</v>
      </c>
    </row>
    <row r="32" spans="2:20" x14ac:dyDescent="0.3">
      <c r="B32" s="28" t="s">
        <v>54</v>
      </c>
      <c r="C32" s="29"/>
      <c r="D32" s="29"/>
      <c r="E32" s="29"/>
      <c r="F32" s="29" t="s">
        <v>193</v>
      </c>
      <c r="G32" s="29"/>
      <c r="H32" s="29"/>
      <c r="I32" s="29"/>
      <c r="J32" s="29"/>
      <c r="K32" s="29"/>
      <c r="L32" s="29"/>
      <c r="M32" s="30"/>
      <c r="N32" s="19"/>
      <c r="O32" s="20">
        <v>4000</v>
      </c>
      <c r="P32" s="19"/>
      <c r="Q32" s="20"/>
      <c r="R32" s="19" t="s">
        <v>138</v>
      </c>
      <c r="S32" s="19" t="s">
        <v>164</v>
      </c>
    </row>
    <row r="33" spans="2:20" x14ac:dyDescent="0.3">
      <c r="B33" s="28" t="s">
        <v>148</v>
      </c>
      <c r="C33" s="29"/>
      <c r="D33" s="29">
        <v>6</v>
      </c>
      <c r="E33" s="29"/>
      <c r="F33" s="29"/>
      <c r="G33" s="29"/>
      <c r="H33" s="29"/>
      <c r="I33" s="29"/>
      <c r="J33" s="29"/>
      <c r="K33" s="29"/>
      <c r="L33" s="29"/>
      <c r="M33" s="30"/>
      <c r="N33" s="19">
        <v>735</v>
      </c>
      <c r="O33" s="20"/>
      <c r="P33" s="19"/>
      <c r="Q33" s="20"/>
      <c r="R33" s="19" t="s">
        <v>126</v>
      </c>
      <c r="S33" s="19" t="s">
        <v>164</v>
      </c>
      <c r="T33" s="8" t="s">
        <v>147</v>
      </c>
    </row>
    <row r="34" spans="2:20" x14ac:dyDescent="0.3">
      <c r="B34" s="28" t="s">
        <v>55</v>
      </c>
      <c r="C34" s="29"/>
      <c r="D34" s="29"/>
      <c r="E34" s="29"/>
      <c r="F34" s="29"/>
      <c r="G34" s="29"/>
      <c r="H34" s="29"/>
      <c r="I34" s="29"/>
      <c r="J34" s="29"/>
      <c r="K34" s="29">
        <v>1</v>
      </c>
      <c r="L34" s="29"/>
      <c r="M34" s="30"/>
      <c r="N34" s="19"/>
      <c r="O34" s="20">
        <v>40</v>
      </c>
      <c r="P34" s="19"/>
      <c r="Q34" s="20"/>
      <c r="R34" s="19" t="s">
        <v>134</v>
      </c>
      <c r="S34" s="19" t="s">
        <v>164</v>
      </c>
    </row>
    <row r="35" spans="2:20" x14ac:dyDescent="0.3">
      <c r="B35" s="28" t="s">
        <v>56</v>
      </c>
      <c r="C35" s="29"/>
      <c r="D35" s="29"/>
      <c r="E35" s="29"/>
      <c r="F35" s="29"/>
      <c r="G35" s="29"/>
      <c r="H35" s="29"/>
      <c r="I35" s="29"/>
      <c r="J35" s="29"/>
      <c r="K35" s="29">
        <v>1</v>
      </c>
      <c r="L35" s="29"/>
      <c r="M35" s="30"/>
      <c r="N35" s="19">
        <v>1500</v>
      </c>
      <c r="O35" s="20"/>
      <c r="P35" s="19"/>
      <c r="Q35" s="20"/>
      <c r="R35" s="19" t="s">
        <v>144</v>
      </c>
      <c r="S35" s="19" t="s">
        <v>165</v>
      </c>
    </row>
    <row r="36" spans="2:20" x14ac:dyDescent="0.3">
      <c r="B36" s="28" t="s">
        <v>57</v>
      </c>
      <c r="C36" s="29"/>
      <c r="D36" s="29"/>
      <c r="E36" s="29"/>
      <c r="F36" s="29"/>
      <c r="G36" s="29"/>
      <c r="H36" s="29"/>
      <c r="I36" s="29"/>
      <c r="J36" s="29"/>
      <c r="K36" s="29">
        <v>2</v>
      </c>
      <c r="L36" s="29"/>
      <c r="M36" s="30"/>
      <c r="N36" s="19"/>
      <c r="O36" s="20"/>
      <c r="P36" s="19">
        <v>307</v>
      </c>
      <c r="Q36" s="20"/>
      <c r="R36" s="19" t="s">
        <v>137</v>
      </c>
      <c r="S36" s="19" t="s">
        <v>165</v>
      </c>
    </row>
    <row r="37" spans="2:20" x14ac:dyDescent="0.3">
      <c r="B37" s="28" t="s">
        <v>58</v>
      </c>
      <c r="C37" s="29">
        <v>1</v>
      </c>
      <c r="D37" s="29"/>
      <c r="E37" s="29"/>
      <c r="F37" s="29"/>
      <c r="G37" s="29"/>
      <c r="H37" s="29"/>
      <c r="I37" s="29"/>
      <c r="J37" s="29"/>
      <c r="L37" s="29"/>
      <c r="M37" s="30"/>
      <c r="N37" s="19">
        <v>1400</v>
      </c>
      <c r="O37" s="20"/>
      <c r="P37" s="19"/>
      <c r="Q37" s="20"/>
      <c r="R37" s="19" t="s">
        <v>129</v>
      </c>
      <c r="S37" s="19" t="s">
        <v>165</v>
      </c>
    </row>
    <row r="38" spans="2:20" x14ac:dyDescent="0.3">
      <c r="B38" s="28" t="s">
        <v>59</v>
      </c>
      <c r="C38" s="29">
        <v>1</v>
      </c>
      <c r="D38" s="29"/>
      <c r="E38" s="29"/>
      <c r="F38" s="29"/>
      <c r="G38" s="29"/>
      <c r="H38" s="29"/>
      <c r="I38" s="29"/>
      <c r="J38" s="29"/>
      <c r="K38" s="29"/>
      <c r="L38" s="29"/>
      <c r="M38" s="30"/>
      <c r="N38" s="19">
        <v>600</v>
      </c>
      <c r="O38" s="20"/>
      <c r="P38" s="19"/>
      <c r="Q38" s="20"/>
      <c r="R38" s="19" t="s">
        <v>121</v>
      </c>
      <c r="S38" s="19" t="s">
        <v>165</v>
      </c>
      <c r="T38" s="8" t="s">
        <v>158</v>
      </c>
    </row>
    <row r="39" spans="2:20" x14ac:dyDescent="0.3">
      <c r="B39" s="28" t="s">
        <v>60</v>
      </c>
      <c r="C39" s="29"/>
      <c r="D39" s="29"/>
      <c r="E39" s="29"/>
      <c r="F39" s="29"/>
      <c r="G39" s="29"/>
      <c r="H39" s="29"/>
      <c r="I39" s="29"/>
      <c r="J39" s="29">
        <v>1</v>
      </c>
      <c r="K39" s="29"/>
      <c r="L39" s="29"/>
      <c r="M39" s="30"/>
      <c r="N39" s="19">
        <v>28</v>
      </c>
      <c r="O39" s="20"/>
      <c r="P39" s="19"/>
      <c r="Q39" s="20"/>
      <c r="R39" s="19" t="s">
        <v>145</v>
      </c>
      <c r="S39" s="19" t="s">
        <v>165</v>
      </c>
    </row>
    <row r="40" spans="2:20" x14ac:dyDescent="0.3">
      <c r="B40" s="28" t="s">
        <v>61</v>
      </c>
      <c r="C40" s="29"/>
      <c r="D40" s="29">
        <v>10</v>
      </c>
      <c r="E40" s="29"/>
      <c r="F40" s="29"/>
      <c r="G40" s="29"/>
      <c r="H40" s="29"/>
      <c r="I40" s="29"/>
      <c r="J40" s="29"/>
      <c r="K40" s="29"/>
      <c r="L40" s="29"/>
      <c r="M40" s="30"/>
      <c r="N40" s="19"/>
      <c r="O40" s="20">
        <v>680</v>
      </c>
      <c r="P40" s="19"/>
      <c r="Q40" s="20"/>
      <c r="R40" s="19" t="s">
        <v>121</v>
      </c>
      <c r="S40" s="19" t="s">
        <v>165</v>
      </c>
    </row>
    <row r="41" spans="2:20" x14ac:dyDescent="0.3">
      <c r="B41" s="28" t="s">
        <v>62</v>
      </c>
      <c r="C41" s="29"/>
      <c r="D41" s="29"/>
      <c r="E41" s="29"/>
      <c r="F41" s="29" t="s">
        <v>193</v>
      </c>
      <c r="G41" s="29"/>
      <c r="H41" s="29"/>
      <c r="I41" s="29"/>
      <c r="J41" s="29"/>
      <c r="K41" s="29"/>
      <c r="L41" s="29"/>
      <c r="M41" s="30"/>
      <c r="N41" s="19"/>
      <c r="O41" s="20">
        <v>4000</v>
      </c>
      <c r="P41" s="19"/>
      <c r="Q41" s="20"/>
      <c r="R41" s="19" t="s">
        <v>141</v>
      </c>
      <c r="S41" s="19" t="s">
        <v>164</v>
      </c>
    </row>
    <row r="42" spans="2:20" x14ac:dyDescent="0.3">
      <c r="B42" s="28" t="s">
        <v>32</v>
      </c>
      <c r="C42" s="29">
        <v>2</v>
      </c>
      <c r="D42" s="29"/>
      <c r="E42" s="29"/>
      <c r="F42" s="29"/>
      <c r="G42" s="29"/>
      <c r="H42" s="29"/>
      <c r="I42" s="29"/>
      <c r="J42" s="29"/>
      <c r="K42" s="29"/>
      <c r="L42" s="29"/>
      <c r="M42" s="30"/>
      <c r="N42" s="19">
        <v>38000</v>
      </c>
      <c r="O42" s="20"/>
      <c r="P42" s="19"/>
      <c r="Q42" s="20"/>
      <c r="R42" s="19" t="s">
        <v>121</v>
      </c>
      <c r="S42" s="19" t="s">
        <v>164</v>
      </c>
      <c r="T42" s="8" t="s">
        <v>194</v>
      </c>
    </row>
    <row r="43" spans="2:20" x14ac:dyDescent="0.3">
      <c r="B43" s="28" t="s">
        <v>63</v>
      </c>
      <c r="C43" s="29"/>
      <c r="D43" s="29"/>
      <c r="E43" s="29"/>
      <c r="F43" s="29"/>
      <c r="G43" s="29"/>
      <c r="H43" s="29"/>
      <c r="I43" s="29"/>
      <c r="J43" s="29"/>
      <c r="K43" s="29">
        <v>1</v>
      </c>
      <c r="L43" s="29"/>
      <c r="M43" s="30"/>
      <c r="N43" s="19">
        <v>7</v>
      </c>
      <c r="O43" s="20"/>
      <c r="P43" s="19"/>
      <c r="Q43" s="20"/>
      <c r="R43" s="19" t="s">
        <v>128</v>
      </c>
      <c r="S43" s="19" t="s">
        <v>165</v>
      </c>
    </row>
    <row r="44" spans="2:20" x14ac:dyDescent="0.3">
      <c r="B44" s="28" t="s">
        <v>153</v>
      </c>
      <c r="C44" s="29"/>
      <c r="D44" s="29"/>
      <c r="E44" s="29"/>
      <c r="F44" s="29"/>
      <c r="G44" s="29"/>
      <c r="H44" s="29"/>
      <c r="I44" s="29"/>
      <c r="J44" s="29"/>
      <c r="K44" s="29"/>
      <c r="L44" s="29"/>
      <c r="M44" s="30"/>
      <c r="N44" s="19"/>
      <c r="O44" s="20"/>
      <c r="P44" s="19"/>
      <c r="Q44" s="20"/>
      <c r="R44" s="19" t="s">
        <v>121</v>
      </c>
      <c r="S44" s="19"/>
    </row>
    <row r="45" spans="2:20" x14ac:dyDescent="0.3">
      <c r="B45" s="28" t="s">
        <v>152</v>
      </c>
      <c r="C45" s="29"/>
      <c r="D45" s="29"/>
      <c r="E45" s="29"/>
      <c r="F45" s="29"/>
      <c r="G45" s="29"/>
      <c r="H45" s="29"/>
      <c r="I45" s="29"/>
      <c r="J45" s="29"/>
      <c r="K45" s="29"/>
      <c r="L45" s="29"/>
      <c r="M45" s="30"/>
      <c r="N45" s="19"/>
      <c r="O45" s="20"/>
      <c r="P45" s="19"/>
      <c r="Q45" s="20"/>
      <c r="R45" s="19" t="s">
        <v>121</v>
      </c>
      <c r="S45" s="19"/>
    </row>
    <row r="46" spans="2:20" x14ac:dyDescent="0.3">
      <c r="B46" s="28" t="s">
        <v>64</v>
      </c>
      <c r="C46" s="29"/>
      <c r="D46" s="29"/>
      <c r="E46" s="29"/>
      <c r="F46" s="29"/>
      <c r="G46" s="29"/>
      <c r="H46" s="29"/>
      <c r="I46" s="29"/>
      <c r="J46" s="29"/>
      <c r="K46" s="29">
        <v>1</v>
      </c>
      <c r="L46" s="29"/>
      <c r="M46" s="30"/>
      <c r="N46" s="19"/>
      <c r="O46" s="20">
        <v>40</v>
      </c>
      <c r="P46" s="19"/>
      <c r="Q46" s="20"/>
      <c r="R46" s="19" t="s">
        <v>134</v>
      </c>
      <c r="S46" s="19" t="s">
        <v>165</v>
      </c>
    </row>
    <row r="47" spans="2:20" x14ac:dyDescent="0.3">
      <c r="B47" s="28" t="s">
        <v>65</v>
      </c>
      <c r="C47" s="29">
        <v>1</v>
      </c>
      <c r="D47" s="29"/>
      <c r="E47" s="29"/>
      <c r="F47" s="29"/>
      <c r="G47" s="29"/>
      <c r="H47" s="29"/>
      <c r="I47" s="29"/>
      <c r="J47" s="29"/>
      <c r="K47" s="29"/>
      <c r="L47" s="29"/>
      <c r="M47" s="30"/>
      <c r="N47" s="19"/>
      <c r="O47" s="20">
        <v>5000</v>
      </c>
      <c r="P47" s="19"/>
      <c r="Q47" s="20"/>
      <c r="R47" s="19" t="s">
        <v>121</v>
      </c>
      <c r="S47" s="19" t="s">
        <v>164</v>
      </c>
    </row>
    <row r="48" spans="2:20" x14ac:dyDescent="0.3">
      <c r="B48" s="28" t="s">
        <v>66</v>
      </c>
      <c r="C48" s="29"/>
      <c r="D48" s="29">
        <v>1</v>
      </c>
      <c r="E48" s="29"/>
      <c r="F48" s="29"/>
      <c r="G48" s="29"/>
      <c r="H48" s="29"/>
      <c r="I48" s="29"/>
      <c r="J48" s="29"/>
      <c r="K48" s="29"/>
      <c r="L48" s="29"/>
      <c r="M48" s="30"/>
      <c r="N48" s="19"/>
      <c r="O48" s="20">
        <v>150</v>
      </c>
      <c r="P48" s="19"/>
      <c r="Q48" s="20"/>
      <c r="R48" s="19" t="s">
        <v>127</v>
      </c>
      <c r="S48" s="19" t="s">
        <v>164</v>
      </c>
    </row>
    <row r="49" spans="2:20" x14ac:dyDescent="0.3">
      <c r="B49" s="28" t="s">
        <v>67</v>
      </c>
      <c r="C49" s="29"/>
      <c r="D49" s="29"/>
      <c r="E49" s="29"/>
      <c r="F49" s="29">
        <v>1</v>
      </c>
      <c r="G49" s="29"/>
      <c r="H49" s="29"/>
      <c r="I49" s="29"/>
      <c r="J49" s="29">
        <v>1</v>
      </c>
      <c r="K49" s="29"/>
      <c r="L49" s="29"/>
      <c r="M49" s="30"/>
      <c r="N49" s="19">
        <v>11</v>
      </c>
      <c r="O49" s="20"/>
      <c r="P49" s="19"/>
      <c r="Q49" s="20"/>
      <c r="R49" s="19" t="s">
        <v>145</v>
      </c>
      <c r="S49" s="19" t="s">
        <v>165</v>
      </c>
    </row>
    <row r="50" spans="2:20" x14ac:dyDescent="0.3">
      <c r="B50" s="28" t="s">
        <v>68</v>
      </c>
      <c r="C50" s="29"/>
      <c r="D50" s="29"/>
      <c r="E50" s="29"/>
      <c r="F50" s="29">
        <v>1</v>
      </c>
      <c r="G50" s="29"/>
      <c r="H50" s="29"/>
      <c r="I50" s="29"/>
      <c r="J50" s="29"/>
      <c r="K50" s="29"/>
      <c r="L50" s="29"/>
      <c r="M50" s="30"/>
      <c r="N50" s="19">
        <v>100</v>
      </c>
      <c r="O50" s="20"/>
      <c r="P50" s="19"/>
      <c r="Q50" s="20"/>
      <c r="R50" s="19" t="s">
        <v>146</v>
      </c>
      <c r="S50" s="19" t="s">
        <v>164</v>
      </c>
    </row>
    <row r="51" spans="2:20" x14ac:dyDescent="0.3">
      <c r="B51" s="28" t="s">
        <v>151</v>
      </c>
      <c r="C51" s="29"/>
      <c r="D51" s="29"/>
      <c r="E51" s="29"/>
      <c r="F51" s="29"/>
      <c r="G51" s="29"/>
      <c r="H51" s="29"/>
      <c r="I51" s="29"/>
      <c r="J51" s="29">
        <v>1</v>
      </c>
      <c r="K51" s="29"/>
      <c r="L51" s="29"/>
      <c r="M51" s="30"/>
      <c r="N51" s="19">
        <v>52</v>
      </c>
      <c r="O51" s="20"/>
      <c r="P51" s="19"/>
      <c r="Q51" s="20"/>
      <c r="R51" s="19"/>
      <c r="S51" s="19" t="s">
        <v>165</v>
      </c>
    </row>
    <row r="52" spans="2:20" x14ac:dyDescent="0.3">
      <c r="B52" s="28" t="s">
        <v>159</v>
      </c>
      <c r="C52" s="29"/>
      <c r="D52" s="29"/>
      <c r="E52" s="29">
        <v>38</v>
      </c>
      <c r="F52" s="29"/>
      <c r="G52" s="29"/>
      <c r="H52" s="29"/>
      <c r="I52" s="29">
        <v>8</v>
      </c>
      <c r="J52" s="29"/>
      <c r="K52" s="29"/>
      <c r="L52" s="29"/>
      <c r="M52" s="30"/>
      <c r="N52" s="19"/>
      <c r="O52" s="20">
        <f>SUM(I52*150)</f>
        <v>1200</v>
      </c>
      <c r="P52" s="19"/>
      <c r="Q52" s="20"/>
      <c r="R52" s="19" t="s">
        <v>136</v>
      </c>
      <c r="S52" s="34" t="s">
        <v>165</v>
      </c>
      <c r="T52" s="8" t="s">
        <v>161</v>
      </c>
    </row>
    <row r="53" spans="2:20" s="35" customFormat="1" ht="15" thickBot="1" x14ac:dyDescent="0.35">
      <c r="B53" s="36" t="s">
        <v>115</v>
      </c>
      <c r="C53" s="37">
        <f t="shared" ref="C53:J53" si="0">SUM(C3:C52)</f>
        <v>19</v>
      </c>
      <c r="D53" s="37">
        <f t="shared" si="0"/>
        <v>227</v>
      </c>
      <c r="E53" s="37">
        <f t="shared" si="0"/>
        <v>38</v>
      </c>
      <c r="F53" s="37">
        <f t="shared" si="0"/>
        <v>27</v>
      </c>
      <c r="G53" s="37">
        <f t="shared" si="0"/>
        <v>452</v>
      </c>
      <c r="H53" s="37">
        <f t="shared" si="0"/>
        <v>0</v>
      </c>
      <c r="I53" s="37">
        <f t="shared" si="0"/>
        <v>8</v>
      </c>
      <c r="J53" s="37">
        <f t="shared" si="0"/>
        <v>7</v>
      </c>
      <c r="K53" s="37">
        <f t="shared" ref="K53:L53" si="1">SUM(K3:K52)</f>
        <v>32</v>
      </c>
      <c r="L53" s="37">
        <f t="shared" si="1"/>
        <v>667</v>
      </c>
      <c r="M53" s="37">
        <f>SUM(M3:M52)</f>
        <v>5774</v>
      </c>
      <c r="N53" s="37">
        <f>SUM(N3:N52)</f>
        <v>76826</v>
      </c>
      <c r="O53" s="37">
        <f>SUM(O3:O52)</f>
        <v>70515</v>
      </c>
      <c r="P53" s="37">
        <f>SUM(P3:P52)</f>
        <v>6232</v>
      </c>
      <c r="Q53" s="37">
        <f>SUM(Q3:Q52)</f>
        <v>2230</v>
      </c>
      <c r="R53" s="37"/>
      <c r="S53" s="37"/>
    </row>
    <row r="54" spans="2:20" ht="15" thickTop="1" x14ac:dyDescent="0.3">
      <c r="B54" s="38" t="s">
        <v>196</v>
      </c>
      <c r="C54" s="39"/>
      <c r="D54" s="39"/>
      <c r="E54" s="39"/>
      <c r="F54" s="39"/>
      <c r="G54" s="39"/>
      <c r="H54" s="39"/>
      <c r="I54" s="39"/>
      <c r="J54" s="39"/>
      <c r="K54" s="39"/>
      <c r="L54" s="39"/>
      <c r="M54" s="40"/>
      <c r="N54" s="19">
        <f>SUM(N53:O53)</f>
        <v>147341</v>
      </c>
      <c r="O54" s="20"/>
      <c r="P54" s="19">
        <f>SUM(P53:Q53)</f>
        <v>8462</v>
      </c>
      <c r="Q54" s="20"/>
      <c r="R54" s="19"/>
      <c r="S54" s="19"/>
    </row>
    <row r="55" spans="2:20" x14ac:dyDescent="0.3">
      <c r="B55" s="38"/>
      <c r="C55" s="39"/>
      <c r="D55" s="39"/>
      <c r="E55" s="39"/>
      <c r="F55" s="39"/>
      <c r="G55" s="39"/>
      <c r="H55" s="39"/>
      <c r="I55" s="39"/>
      <c r="J55" s="39"/>
      <c r="K55" s="39"/>
      <c r="L55" s="39"/>
      <c r="M55" s="40"/>
      <c r="N55" s="19"/>
      <c r="O55" s="20"/>
      <c r="P55" s="19"/>
      <c r="Q55" s="20"/>
      <c r="R55" s="41"/>
      <c r="S55" s="42"/>
      <c r="T55" s="43" t="s">
        <v>169</v>
      </c>
    </row>
    <row r="56" spans="2:20" x14ac:dyDescent="0.3">
      <c r="C56" s="19"/>
      <c r="D56" s="19"/>
      <c r="E56" s="19"/>
      <c r="F56" s="19"/>
      <c r="G56" s="19"/>
      <c r="H56" s="19"/>
      <c r="I56" s="19"/>
      <c r="J56" s="19"/>
      <c r="K56" s="19"/>
      <c r="L56" s="19"/>
      <c r="M56" s="44"/>
      <c r="N56" s="19"/>
      <c r="O56" s="20"/>
      <c r="P56" s="19"/>
      <c r="Q56" s="20"/>
      <c r="R56" s="45" t="s">
        <v>166</v>
      </c>
      <c r="S56" s="19">
        <f>COUNTIF(S3:S52,"New")</f>
        <v>29</v>
      </c>
      <c r="T56" s="18">
        <f>SUM(S56:S57)</f>
        <v>31</v>
      </c>
    </row>
    <row r="57" spans="2:20" x14ac:dyDescent="0.3">
      <c r="C57" s="19"/>
      <c r="D57" s="19"/>
      <c r="E57" s="19"/>
      <c r="F57" s="19"/>
      <c r="G57" s="19"/>
      <c r="H57" s="19"/>
      <c r="I57" s="19"/>
      <c r="J57" s="19"/>
      <c r="K57" s="19"/>
      <c r="L57" s="19"/>
      <c r="M57" s="44"/>
      <c r="N57" s="19"/>
      <c r="O57" s="20"/>
      <c r="P57" s="19"/>
      <c r="Q57" s="20"/>
      <c r="R57" s="46" t="s">
        <v>168</v>
      </c>
      <c r="S57" s="8">
        <f>'Big Screen Programme'!Q41</f>
        <v>2</v>
      </c>
      <c r="T57" s="18"/>
    </row>
    <row r="58" spans="2:20" x14ac:dyDescent="0.3">
      <c r="C58" s="19"/>
      <c r="D58" s="19"/>
      <c r="E58" s="19"/>
      <c r="F58" s="19"/>
      <c r="G58" s="19"/>
      <c r="H58" s="19"/>
      <c r="I58" s="19"/>
      <c r="J58" s="19"/>
      <c r="K58" s="19"/>
      <c r="L58" s="19"/>
      <c r="M58" s="20"/>
      <c r="N58" s="19"/>
      <c r="O58" s="20"/>
      <c r="P58" s="19"/>
      <c r="Q58" s="20"/>
      <c r="R58" s="47" t="s">
        <v>167</v>
      </c>
      <c r="S58" s="48">
        <f>COUNTIF(S3:S52,"Existing")</f>
        <v>19</v>
      </c>
      <c r="T58" s="49">
        <f>SUM(S58:S59)</f>
        <v>55</v>
      </c>
    </row>
    <row r="59" spans="2:20" x14ac:dyDescent="0.3">
      <c r="R59" s="50" t="s">
        <v>170</v>
      </c>
      <c r="S59" s="51">
        <f>'Big Screen Programme'!Q42</f>
        <v>36</v>
      </c>
      <c r="T59" s="52"/>
    </row>
    <row r="60" spans="2:20" x14ac:dyDescent="0.3">
      <c r="T60" s="8">
        <f>SUM(T56:T59)</f>
        <v>86</v>
      </c>
    </row>
  </sheetData>
  <autoFilter ref="B2:Q55" xr:uid="{034D4331-D63E-4F64-83A2-FD246E08770D}">
    <sortState xmlns:xlrd2="http://schemas.microsoft.com/office/spreadsheetml/2017/richdata2" ref="B3:Q55">
      <sortCondition ref="B2:B55"/>
    </sortState>
  </autoFilter>
  <mergeCells count="3">
    <mergeCell ref="N1:O1"/>
    <mergeCell ref="P1:Q1"/>
    <mergeCell ref="C1:M1"/>
  </mergeCells>
  <hyperlinks>
    <hyperlink ref="B52" r:id="rId1" location="back%20to%20top" xr:uid="{7C830D49-3818-4ACD-A766-4D4823E3ED44}"/>
    <hyperlink ref="B22" r:id="rId2" xr:uid="{E2CFCD23-2490-4CAA-9C05-3D41274E4C33}"/>
    <hyperlink ref="B51" r:id="rId3" xr:uid="{6F07161B-F06E-4AB1-9A6C-16FA6A008FFD}"/>
    <hyperlink ref="B33" r:id="rId4" xr:uid="{ABA02BFF-8F9E-4D94-974A-AE36D5088979}"/>
    <hyperlink ref="B3" r:id="rId5" xr:uid="{7EB1A29F-041B-40AF-918C-8FD591AB5CB0}"/>
    <hyperlink ref="B4" r:id="rId6" xr:uid="{769D933E-0DD0-4EE1-8D05-6AE1B19FDFA7}"/>
    <hyperlink ref="B5" r:id="rId7" xr:uid="{9ADF0625-D9EC-44F2-BAAE-622AD8957C3F}"/>
    <hyperlink ref="B6" r:id="rId8" xr:uid="{03907140-1B07-4123-93C8-345BF3D983F7}"/>
    <hyperlink ref="B7" r:id="rId9" xr:uid="{B501FE8D-7D9D-40CE-A658-E47516EB00FD}"/>
    <hyperlink ref="B8" r:id="rId10" xr:uid="{5A7F53A2-0300-43A9-98AF-C1988346712E}"/>
    <hyperlink ref="B9" r:id="rId11" xr:uid="{E1064828-5017-47B6-BD23-9FB4D59CC9D8}"/>
    <hyperlink ref="B10" r:id="rId12" xr:uid="{760A0C07-A0C1-4D37-B63F-F624F4651474}"/>
    <hyperlink ref="B11" r:id="rId13" xr:uid="{4AF19BEC-B1C2-4B29-A467-BBBF9F849234}"/>
    <hyperlink ref="B12" r:id="rId14" xr:uid="{316ABEB8-E192-42DD-BEE0-E06CE876F86B}"/>
    <hyperlink ref="B13" r:id="rId15" xr:uid="{C11B1BB3-5589-4884-A52E-BE5E3A3B97CC}"/>
    <hyperlink ref="B14" r:id="rId16" xr:uid="{B2C7CEF1-6F30-4597-80B2-C11950B3911C}"/>
    <hyperlink ref="B15" r:id="rId17" xr:uid="{B8F3EBAB-853F-4156-8CA8-121E22D0E72B}"/>
    <hyperlink ref="B16" r:id="rId18" xr:uid="{B0EE2E3C-48F9-4938-9D0E-44D4B3443F4E}"/>
    <hyperlink ref="B17" r:id="rId19" xr:uid="{5DBBC1D7-48D4-49A3-9AF1-0896F09FF77A}"/>
    <hyperlink ref="B18" r:id="rId20" xr:uid="{37C2A1EC-4D3F-4BED-9D62-BF954085E897}"/>
    <hyperlink ref="B19" r:id="rId21" xr:uid="{E9B65642-9FAF-4CDA-A357-B9E69FF0E66A}"/>
    <hyperlink ref="B20" r:id="rId22" xr:uid="{22F22ABA-71C2-4E36-83FB-F86D0A463E63}"/>
    <hyperlink ref="B21" r:id="rId23" xr:uid="{4EB8E078-B851-4F8E-B56D-F99E0ECE7CEE}"/>
    <hyperlink ref="B23" r:id="rId24" xr:uid="{7073F693-E298-4F61-BDB3-158929BA6D22}"/>
    <hyperlink ref="B24" r:id="rId25" xr:uid="{6B209C97-AF17-40C9-8C64-377877ADC25B}"/>
    <hyperlink ref="B25" r:id="rId26" xr:uid="{EF19DB8E-0894-4E99-A3A1-4CF45FF47598}"/>
    <hyperlink ref="B26" r:id="rId27" display="Andy Kershaw's African, Caribbean and Latin Dance Night" xr:uid="{2E90462C-0AE9-49E2-8815-EE697A7BD8B1}"/>
    <hyperlink ref="B27" r:id="rId28" xr:uid="{05600CDD-A053-45FB-AFD3-35A618868362}"/>
    <hyperlink ref="B28" r:id="rId29" xr:uid="{57544CE6-F50C-410B-8D8D-0FC45A0A0AAC}"/>
    <hyperlink ref="B29" r:id="rId30" xr:uid="{74E4D4E5-BB5A-4E4E-87F9-956D997D3B32}"/>
    <hyperlink ref="B30" r:id="rId31" display=" Jamaican food and music night" xr:uid="{1DA3F5C6-A403-4EE1-A225-CBE0D17DD87B}"/>
    <hyperlink ref="B31" r:id="rId32" xr:uid="{06400EA8-333D-4DBF-88B6-33732C9D55F9}"/>
    <hyperlink ref="B32" r:id="rId33" xr:uid="{784EB834-7C03-4F1F-A70E-A20C7733C7CD}"/>
    <hyperlink ref="B34" r:id="rId34" xr:uid="{FF11EE74-2168-40FD-B960-CD9674E3453D}"/>
    <hyperlink ref="B35" r:id="rId35" xr:uid="{4F398153-F06D-4F1D-8FD1-7BC9ACF9FB2B}"/>
    <hyperlink ref="B36" r:id="rId36" xr:uid="{B2C30B3C-C005-4923-9DC8-7AD687C7B541}"/>
    <hyperlink ref="B37" r:id="rId37" xr:uid="{889AE5DC-2AEF-4576-9797-5C6DAA26E56F}"/>
    <hyperlink ref="B39" r:id="rId38" xr:uid="{B8E5BDAE-A541-47A4-BFB0-41CCE8CB02B1}"/>
    <hyperlink ref="B40" r:id="rId39" xr:uid="{0BB51009-BEB0-4F0B-A333-E1CEC1943843}"/>
    <hyperlink ref="B41" r:id="rId40" xr:uid="{CD73C5D7-79DD-49E0-9493-FFD8E47CD3A4}"/>
    <hyperlink ref="B42" r:id="rId41" xr:uid="{CFAA62B3-98D2-4536-9D8B-FF4AD577F7CB}"/>
    <hyperlink ref="B43" r:id="rId42" xr:uid="{2F8CF3D2-0141-4F73-BE39-F55BE9C6A8E8}"/>
    <hyperlink ref="B44" r:id="rId43" display="Song-writing with Michael Luntley" xr:uid="{592B1270-7CB4-40CC-ACFC-9EA842B434F6}"/>
    <hyperlink ref="B45" r:id="rId44" display="Bollywood Dance Taster Workshop" xr:uid="{96C0216A-9924-488D-B441-B24543001ADE}"/>
    <hyperlink ref="B46" r:id="rId45" xr:uid="{812AF628-9F30-4EAB-812D-14E6A2F96650}"/>
    <hyperlink ref="B47" r:id="rId46" xr:uid="{0BC5A426-2D9A-4D37-8E04-4265A17ED811}"/>
    <hyperlink ref="B48" r:id="rId47" xr:uid="{CA5A71A1-8636-41CC-B004-694A5953573A}"/>
    <hyperlink ref="B49" r:id="rId48" xr:uid="{BEFCC220-6EF6-4ACC-A6A3-428DC6BF672E}"/>
    <hyperlink ref="B50" r:id="rId49" xr:uid="{A04BC0EA-229B-4032-9929-EF82A5D3008D}"/>
  </hyperlinks>
  <pageMargins left="0.7" right="0.7" top="0.75" bottom="0.75" header="0.3" footer="0.3"/>
  <pageSetup paperSize="9"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758F4-EAD6-45C4-B0FB-998015B1D4D5}">
  <dimension ref="A1:S42"/>
  <sheetViews>
    <sheetView workbookViewId="0">
      <selection activeCell="D6" sqref="D6"/>
    </sheetView>
  </sheetViews>
  <sheetFormatPr defaultRowHeight="14.4" x14ac:dyDescent="0.3"/>
  <cols>
    <col min="1" max="1" width="91.109375" customWidth="1"/>
  </cols>
  <sheetData>
    <row r="1" spans="1:19" x14ac:dyDescent="0.3">
      <c r="A1" s="56" t="s">
        <v>69</v>
      </c>
      <c r="B1" s="5"/>
      <c r="C1" s="5"/>
      <c r="D1" s="5"/>
      <c r="E1" s="5"/>
      <c r="F1" s="5"/>
      <c r="G1" s="5">
        <v>4</v>
      </c>
      <c r="H1" s="5"/>
      <c r="I1" s="5"/>
      <c r="J1" s="9"/>
      <c r="K1" s="7"/>
      <c r="L1" s="12"/>
      <c r="M1" s="7"/>
      <c r="N1" s="12"/>
      <c r="O1" s="7" t="s">
        <v>136</v>
      </c>
      <c r="S1" t="s">
        <v>165</v>
      </c>
    </row>
    <row r="2" spans="1:19" x14ac:dyDescent="0.3">
      <c r="A2" s="56" t="s">
        <v>70</v>
      </c>
      <c r="B2" s="5"/>
      <c r="C2" s="5"/>
      <c r="D2" s="5"/>
      <c r="E2" s="5"/>
      <c r="F2" s="5"/>
      <c r="G2" s="5">
        <v>4</v>
      </c>
      <c r="H2" s="5"/>
      <c r="I2" s="5"/>
      <c r="J2" s="9"/>
      <c r="K2" s="7"/>
      <c r="L2" s="12"/>
      <c r="M2" s="7"/>
      <c r="N2" s="12"/>
      <c r="O2" s="7" t="s">
        <v>136</v>
      </c>
      <c r="S2" t="s">
        <v>164</v>
      </c>
    </row>
    <row r="3" spans="1:19" x14ac:dyDescent="0.3">
      <c r="A3" s="56" t="s">
        <v>72</v>
      </c>
      <c r="B3" s="5"/>
      <c r="C3" s="5"/>
      <c r="D3" s="5"/>
      <c r="E3" s="5"/>
      <c r="F3" s="5"/>
      <c r="G3" s="5">
        <v>4</v>
      </c>
      <c r="H3" s="5"/>
      <c r="I3" s="5"/>
      <c r="J3" s="9"/>
      <c r="K3" s="7"/>
      <c r="L3" s="12"/>
      <c r="M3" s="7"/>
      <c r="N3" s="12"/>
      <c r="O3" s="7" t="s">
        <v>136</v>
      </c>
      <c r="S3" t="s">
        <v>164</v>
      </c>
    </row>
    <row r="4" spans="1:19" x14ac:dyDescent="0.3">
      <c r="A4" s="56" t="s">
        <v>71</v>
      </c>
      <c r="B4" s="5"/>
      <c r="C4" s="5"/>
      <c r="D4" s="5"/>
      <c r="E4" s="5"/>
      <c r="F4" s="5"/>
      <c r="G4" s="5">
        <v>4</v>
      </c>
      <c r="H4" s="5"/>
      <c r="I4" s="5"/>
      <c r="J4" s="9"/>
      <c r="K4" s="7"/>
      <c r="L4" s="12"/>
      <c r="M4" s="7"/>
      <c r="N4" s="12"/>
      <c r="O4" s="7" t="s">
        <v>136</v>
      </c>
      <c r="S4" t="s">
        <v>164</v>
      </c>
    </row>
    <row r="5" spans="1:19" x14ac:dyDescent="0.3">
      <c r="A5" s="56" t="s">
        <v>73</v>
      </c>
      <c r="B5" s="5"/>
      <c r="C5" s="5"/>
      <c r="D5" s="5"/>
      <c r="E5" s="5"/>
      <c r="F5" s="5"/>
      <c r="G5" s="5">
        <v>4</v>
      </c>
      <c r="H5" s="5"/>
      <c r="I5" s="5"/>
      <c r="J5" s="9"/>
      <c r="K5" s="7"/>
      <c r="L5" s="12"/>
      <c r="M5" s="7"/>
      <c r="N5" s="12"/>
      <c r="O5" s="7" t="s">
        <v>136</v>
      </c>
      <c r="S5" t="s">
        <v>164</v>
      </c>
    </row>
    <row r="6" spans="1:19" x14ac:dyDescent="0.3">
      <c r="A6" s="56" t="s">
        <v>74</v>
      </c>
      <c r="B6" s="5"/>
      <c r="C6" s="5"/>
      <c r="D6" s="5"/>
      <c r="E6" s="5"/>
      <c r="F6" s="5"/>
      <c r="G6" s="5">
        <v>4</v>
      </c>
      <c r="H6" s="5"/>
      <c r="I6" s="5"/>
      <c r="J6" s="9"/>
      <c r="K6" s="7"/>
      <c r="L6" s="12"/>
      <c r="M6" s="7"/>
      <c r="N6" s="12"/>
      <c r="O6" s="7" t="s">
        <v>136</v>
      </c>
      <c r="S6" t="s">
        <v>164</v>
      </c>
    </row>
    <row r="7" spans="1:19" x14ac:dyDescent="0.3">
      <c r="A7" s="56" t="s">
        <v>75</v>
      </c>
      <c r="B7" s="5"/>
      <c r="C7" s="5"/>
      <c r="D7" s="5"/>
      <c r="E7" s="5"/>
      <c r="F7" s="5"/>
      <c r="G7" s="5">
        <v>4</v>
      </c>
      <c r="H7" s="5"/>
      <c r="I7" s="5"/>
      <c r="J7" s="9"/>
      <c r="K7" s="7"/>
      <c r="L7" s="12"/>
      <c r="M7" s="7"/>
      <c r="N7" s="12"/>
      <c r="O7" s="7" t="s">
        <v>136</v>
      </c>
      <c r="S7" t="s">
        <v>164</v>
      </c>
    </row>
    <row r="8" spans="1:19" x14ac:dyDescent="0.3">
      <c r="A8" s="56" t="s">
        <v>76</v>
      </c>
      <c r="B8" s="5"/>
      <c r="C8" s="5"/>
      <c r="D8" s="5"/>
      <c r="E8" s="5"/>
      <c r="F8" s="5"/>
      <c r="G8" s="5">
        <v>4</v>
      </c>
      <c r="H8" s="5"/>
      <c r="I8" s="5"/>
      <c r="J8" s="9"/>
      <c r="K8" s="7"/>
      <c r="L8" s="12"/>
      <c r="M8" s="7"/>
      <c r="N8" s="12"/>
      <c r="O8" s="7" t="s">
        <v>136</v>
      </c>
      <c r="S8" t="s">
        <v>164</v>
      </c>
    </row>
    <row r="9" spans="1:19" x14ac:dyDescent="0.3">
      <c r="A9" s="56" t="s">
        <v>77</v>
      </c>
      <c r="B9" s="5"/>
      <c r="C9" s="5"/>
      <c r="D9" s="5"/>
      <c r="E9" s="5"/>
      <c r="F9" s="5"/>
      <c r="G9" s="5">
        <v>4</v>
      </c>
      <c r="H9" s="5"/>
      <c r="I9" s="5"/>
      <c r="J9" s="9"/>
      <c r="K9" s="7"/>
      <c r="L9" s="12"/>
      <c r="M9" s="7"/>
      <c r="N9" s="12"/>
      <c r="O9" s="7" t="s">
        <v>136</v>
      </c>
      <c r="S9" t="s">
        <v>164</v>
      </c>
    </row>
    <row r="10" spans="1:19" x14ac:dyDescent="0.3">
      <c r="A10" s="56" t="s">
        <v>78</v>
      </c>
      <c r="B10" s="5"/>
      <c r="C10" s="5"/>
      <c r="D10" s="5"/>
      <c r="E10" s="5"/>
      <c r="F10" s="5"/>
      <c r="G10" s="5">
        <v>4</v>
      </c>
      <c r="H10" s="5"/>
      <c r="I10" s="5"/>
      <c r="J10" s="9"/>
      <c r="K10" s="7"/>
      <c r="L10" s="12"/>
      <c r="M10" s="7"/>
      <c r="N10" s="12"/>
      <c r="O10" s="7" t="s">
        <v>136</v>
      </c>
      <c r="S10" t="s">
        <v>164</v>
      </c>
    </row>
    <row r="11" spans="1:19" x14ac:dyDescent="0.3">
      <c r="A11" s="56" t="s">
        <v>79</v>
      </c>
      <c r="B11" s="5"/>
      <c r="C11" s="5"/>
      <c r="D11" s="5"/>
      <c r="E11" s="5"/>
      <c r="F11" s="5"/>
      <c r="G11" s="5">
        <v>4</v>
      </c>
      <c r="H11" s="5"/>
      <c r="I11" s="5"/>
      <c r="J11" s="9"/>
      <c r="K11" s="7"/>
      <c r="L11" s="12"/>
      <c r="M11" s="7"/>
      <c r="N11" s="12"/>
      <c r="O11" s="7" t="s">
        <v>136</v>
      </c>
      <c r="S11" t="s">
        <v>164</v>
      </c>
    </row>
    <row r="12" spans="1:19" x14ac:dyDescent="0.3">
      <c r="A12" s="56" t="s">
        <v>80</v>
      </c>
      <c r="B12" s="5"/>
      <c r="C12" s="5"/>
      <c r="D12" s="5"/>
      <c r="E12" s="5"/>
      <c r="F12" s="5"/>
      <c r="G12" s="5">
        <v>4</v>
      </c>
      <c r="H12" s="5"/>
      <c r="I12" s="5"/>
      <c r="J12" s="9"/>
      <c r="K12" s="7"/>
      <c r="L12" s="12"/>
      <c r="M12" s="7"/>
      <c r="N12" s="12"/>
      <c r="O12" s="7" t="s">
        <v>136</v>
      </c>
      <c r="S12" t="s">
        <v>164</v>
      </c>
    </row>
    <row r="13" spans="1:19" x14ac:dyDescent="0.3">
      <c r="A13" s="56" t="s">
        <v>81</v>
      </c>
      <c r="B13" s="5"/>
      <c r="C13" s="5"/>
      <c r="D13" s="5"/>
      <c r="E13" s="5"/>
      <c r="F13" s="5"/>
      <c r="G13" s="5">
        <v>4</v>
      </c>
      <c r="H13" s="5"/>
      <c r="I13" s="5"/>
      <c r="J13" s="9"/>
      <c r="K13" s="7"/>
      <c r="L13" s="12"/>
      <c r="M13" s="7"/>
      <c r="N13" s="12"/>
      <c r="O13" s="7" t="s">
        <v>136</v>
      </c>
      <c r="S13" t="s">
        <v>164</v>
      </c>
    </row>
    <row r="14" spans="1:19" x14ac:dyDescent="0.3">
      <c r="A14" s="56" t="s">
        <v>82</v>
      </c>
      <c r="B14" s="5"/>
      <c r="C14" s="5"/>
      <c r="D14" s="5"/>
      <c r="E14" s="5"/>
      <c r="F14" s="5"/>
      <c r="G14" s="5">
        <v>4</v>
      </c>
      <c r="H14" s="5"/>
      <c r="I14" s="5"/>
      <c r="J14" s="9"/>
      <c r="K14" s="7"/>
      <c r="L14" s="12"/>
      <c r="M14" s="7"/>
      <c r="N14" s="12"/>
      <c r="O14" s="7" t="s">
        <v>136</v>
      </c>
      <c r="S14" t="s">
        <v>164</v>
      </c>
    </row>
    <row r="15" spans="1:19" x14ac:dyDescent="0.3">
      <c r="A15" s="56" t="s">
        <v>83</v>
      </c>
      <c r="B15" s="5"/>
      <c r="C15" s="5"/>
      <c r="D15" s="5"/>
      <c r="E15" s="5"/>
      <c r="F15" s="5"/>
      <c r="G15" s="5">
        <v>4</v>
      </c>
      <c r="H15" s="5"/>
      <c r="I15" s="5"/>
      <c r="J15" s="9"/>
      <c r="K15" s="7"/>
      <c r="L15" s="12"/>
      <c r="M15" s="7"/>
      <c r="N15" s="12"/>
      <c r="O15" s="7" t="s">
        <v>136</v>
      </c>
      <c r="S15" t="s">
        <v>164</v>
      </c>
    </row>
    <row r="16" spans="1:19" x14ac:dyDescent="0.3">
      <c r="A16" s="56" t="s">
        <v>84</v>
      </c>
      <c r="B16" s="5"/>
      <c r="C16" s="5"/>
      <c r="D16" s="5"/>
      <c r="E16" s="5"/>
      <c r="F16" s="5"/>
      <c r="G16" s="5">
        <v>4</v>
      </c>
      <c r="H16" s="5"/>
      <c r="I16" s="5"/>
      <c r="J16" s="9"/>
      <c r="K16" s="7"/>
      <c r="L16" s="12"/>
      <c r="M16" s="7"/>
      <c r="N16" s="12"/>
      <c r="O16" s="7" t="s">
        <v>136</v>
      </c>
      <c r="S16" t="s">
        <v>164</v>
      </c>
    </row>
    <row r="17" spans="1:19" x14ac:dyDescent="0.3">
      <c r="A17" s="56" t="s">
        <v>85</v>
      </c>
      <c r="B17" s="5"/>
      <c r="C17" s="5"/>
      <c r="D17" s="5"/>
      <c r="E17" s="5"/>
      <c r="F17" s="5"/>
      <c r="G17" s="5">
        <v>4</v>
      </c>
      <c r="H17" s="5"/>
      <c r="I17" s="5"/>
      <c r="J17" s="9"/>
      <c r="K17" s="7"/>
      <c r="L17" s="12"/>
      <c r="M17" s="7"/>
      <c r="N17" s="12"/>
      <c r="O17" s="7" t="s">
        <v>136</v>
      </c>
      <c r="S17" t="s">
        <v>164</v>
      </c>
    </row>
    <row r="18" spans="1:19" x14ac:dyDescent="0.3">
      <c r="A18" s="56" t="s">
        <v>86</v>
      </c>
      <c r="B18" s="5"/>
      <c r="C18" s="5"/>
      <c r="D18" s="5"/>
      <c r="E18" s="5"/>
      <c r="F18" s="5"/>
      <c r="G18" s="5">
        <v>4</v>
      </c>
      <c r="H18" s="5"/>
      <c r="I18" s="5"/>
      <c r="J18" s="9"/>
      <c r="K18" s="7"/>
      <c r="L18" s="12"/>
      <c r="M18" s="7"/>
      <c r="N18" s="12"/>
      <c r="O18" s="7" t="s">
        <v>136</v>
      </c>
      <c r="S18" t="s">
        <v>165</v>
      </c>
    </row>
    <row r="19" spans="1:19" x14ac:dyDescent="0.3">
      <c r="A19" s="56" t="s">
        <v>87</v>
      </c>
      <c r="B19" s="5"/>
      <c r="C19" s="5"/>
      <c r="D19" s="5"/>
      <c r="E19" s="5"/>
      <c r="F19" s="5"/>
      <c r="G19" s="5">
        <v>4</v>
      </c>
      <c r="H19" s="5"/>
      <c r="I19" s="5"/>
      <c r="J19" s="9"/>
      <c r="K19" s="7"/>
      <c r="L19" s="12"/>
      <c r="M19" s="7"/>
      <c r="N19" s="12"/>
      <c r="O19" s="7" t="s">
        <v>136</v>
      </c>
      <c r="S19" t="s">
        <v>164</v>
      </c>
    </row>
    <row r="20" spans="1:19" x14ac:dyDescent="0.3">
      <c r="A20" s="56" t="s">
        <v>88</v>
      </c>
      <c r="B20" s="5"/>
      <c r="C20" s="5"/>
      <c r="D20" s="5"/>
      <c r="E20" s="5"/>
      <c r="F20" s="5"/>
      <c r="G20" s="5">
        <v>4</v>
      </c>
      <c r="H20" s="5"/>
      <c r="I20" s="5"/>
      <c r="J20" s="9"/>
      <c r="K20" s="7"/>
      <c r="L20" s="12"/>
      <c r="M20" s="7"/>
      <c r="N20" s="12"/>
      <c r="O20" s="7" t="s">
        <v>136</v>
      </c>
      <c r="S20" t="s">
        <v>164</v>
      </c>
    </row>
    <row r="21" spans="1:19" x14ac:dyDescent="0.3">
      <c r="A21" s="56" t="s">
        <v>89</v>
      </c>
      <c r="B21" s="5"/>
      <c r="C21" s="5"/>
      <c r="D21" s="5"/>
      <c r="E21" s="5"/>
      <c r="F21" s="5"/>
      <c r="G21" s="5">
        <v>4</v>
      </c>
      <c r="H21" s="5"/>
      <c r="I21" s="5"/>
      <c r="J21" s="9"/>
      <c r="K21" s="7"/>
      <c r="L21" s="12"/>
      <c r="M21" s="7"/>
      <c r="N21" s="12"/>
      <c r="O21" s="7" t="s">
        <v>136</v>
      </c>
      <c r="S21" t="s">
        <v>164</v>
      </c>
    </row>
    <row r="22" spans="1:19" x14ac:dyDescent="0.3">
      <c r="A22" s="56" t="s">
        <v>90</v>
      </c>
      <c r="B22" s="5"/>
      <c r="C22" s="5"/>
      <c r="D22" s="5"/>
      <c r="E22" s="5"/>
      <c r="F22" s="5"/>
      <c r="G22" s="5">
        <v>4</v>
      </c>
      <c r="H22" s="5"/>
      <c r="I22" s="5"/>
      <c r="J22" s="9"/>
      <c r="K22" s="7"/>
      <c r="L22" s="12"/>
      <c r="M22" s="7"/>
      <c r="N22" s="12"/>
      <c r="O22" s="7" t="s">
        <v>136</v>
      </c>
      <c r="S22" t="s">
        <v>164</v>
      </c>
    </row>
    <row r="23" spans="1:19" x14ac:dyDescent="0.3">
      <c r="A23" s="57" t="s">
        <v>106</v>
      </c>
      <c r="B23" s="6"/>
      <c r="C23" s="6"/>
      <c r="D23" s="6"/>
      <c r="E23" s="6"/>
      <c r="F23" s="6"/>
      <c r="G23" s="5">
        <v>4</v>
      </c>
      <c r="H23" s="5"/>
      <c r="I23" s="5"/>
      <c r="J23" s="10"/>
      <c r="K23" s="7"/>
      <c r="L23" s="12"/>
      <c r="M23" s="7"/>
      <c r="N23" s="12"/>
      <c r="O23" s="7" t="s">
        <v>136</v>
      </c>
      <c r="S23" t="s">
        <v>164</v>
      </c>
    </row>
    <row r="24" spans="1:19" x14ac:dyDescent="0.3">
      <c r="A24" s="56" t="s">
        <v>91</v>
      </c>
      <c r="B24" s="5"/>
      <c r="C24" s="5"/>
      <c r="D24" s="5"/>
      <c r="E24" s="5"/>
      <c r="F24" s="5"/>
      <c r="G24" s="5">
        <v>4</v>
      </c>
      <c r="H24" s="5"/>
      <c r="I24" s="5"/>
      <c r="J24" s="9"/>
      <c r="K24" s="7"/>
      <c r="L24" s="12"/>
      <c r="M24" s="7"/>
      <c r="N24" s="12"/>
      <c r="O24" s="7" t="s">
        <v>136</v>
      </c>
      <c r="S24" t="s">
        <v>164</v>
      </c>
    </row>
    <row r="25" spans="1:19" x14ac:dyDescent="0.3">
      <c r="A25" s="56" t="s">
        <v>92</v>
      </c>
      <c r="B25" s="5"/>
      <c r="C25" s="5"/>
      <c r="D25" s="5"/>
      <c r="E25" s="5"/>
      <c r="F25" s="5"/>
      <c r="G25" s="5">
        <v>4</v>
      </c>
      <c r="H25" s="5"/>
      <c r="I25" s="5"/>
      <c r="J25" s="9"/>
      <c r="K25" s="7"/>
      <c r="L25" s="12"/>
      <c r="M25" s="7"/>
      <c r="N25" s="12"/>
      <c r="O25" s="7" t="s">
        <v>136</v>
      </c>
      <c r="S25" t="s">
        <v>164</v>
      </c>
    </row>
    <row r="26" spans="1:19" x14ac:dyDescent="0.3">
      <c r="A26" s="56" t="s">
        <v>93</v>
      </c>
      <c r="B26" s="5"/>
      <c r="C26" s="5"/>
      <c r="D26" s="5"/>
      <c r="E26" s="5"/>
      <c r="F26" s="5"/>
      <c r="G26" s="5">
        <v>4</v>
      </c>
      <c r="H26" s="5"/>
      <c r="I26" s="5"/>
      <c r="J26" s="9"/>
      <c r="K26" s="7"/>
      <c r="L26" s="12"/>
      <c r="M26" s="7"/>
      <c r="N26" s="12"/>
      <c r="O26" s="7" t="s">
        <v>136</v>
      </c>
      <c r="S26" t="s">
        <v>164</v>
      </c>
    </row>
    <row r="27" spans="1:19" x14ac:dyDescent="0.3">
      <c r="A27" s="56" t="s">
        <v>94</v>
      </c>
      <c r="B27" s="5"/>
      <c r="C27" s="5"/>
      <c r="D27" s="5"/>
      <c r="E27" s="5"/>
      <c r="F27" s="5"/>
      <c r="G27" s="5">
        <v>4</v>
      </c>
      <c r="H27" s="5"/>
      <c r="I27" s="5"/>
      <c r="J27" s="9"/>
      <c r="K27" s="7"/>
      <c r="L27" s="12"/>
      <c r="M27" s="7"/>
      <c r="N27" s="12"/>
      <c r="O27" s="7" t="s">
        <v>136</v>
      </c>
      <c r="S27" t="s">
        <v>164</v>
      </c>
    </row>
    <row r="28" spans="1:19" x14ac:dyDescent="0.3">
      <c r="A28" s="56" t="s">
        <v>95</v>
      </c>
      <c r="B28" s="5"/>
      <c r="C28" s="5"/>
      <c r="D28" s="5"/>
      <c r="E28" s="5"/>
      <c r="F28" s="5"/>
      <c r="G28" s="5">
        <v>4</v>
      </c>
      <c r="H28" s="5"/>
      <c r="I28" s="5"/>
      <c r="J28" s="9"/>
      <c r="K28" s="7"/>
      <c r="L28" s="12"/>
      <c r="M28" s="7"/>
      <c r="N28" s="12"/>
      <c r="O28" s="7" t="s">
        <v>136</v>
      </c>
      <c r="S28" t="s">
        <v>164</v>
      </c>
    </row>
    <row r="29" spans="1:19" x14ac:dyDescent="0.3">
      <c r="A29" s="56" t="s">
        <v>96</v>
      </c>
      <c r="B29" s="5"/>
      <c r="C29" s="5"/>
      <c r="D29" s="5"/>
      <c r="E29" s="5"/>
      <c r="F29" s="5"/>
      <c r="G29" s="5">
        <v>4</v>
      </c>
      <c r="H29" s="5"/>
      <c r="I29" s="5"/>
      <c r="J29" s="9"/>
      <c r="K29" s="7"/>
      <c r="L29" s="12"/>
      <c r="M29" s="7"/>
      <c r="N29" s="12"/>
      <c r="O29" s="7" t="s">
        <v>136</v>
      </c>
      <c r="S29" t="s">
        <v>164</v>
      </c>
    </row>
    <row r="30" spans="1:19" x14ac:dyDescent="0.3">
      <c r="A30" s="56" t="s">
        <v>97</v>
      </c>
      <c r="B30" s="5"/>
      <c r="C30" s="5"/>
      <c r="D30" s="5"/>
      <c r="E30" s="5"/>
      <c r="F30" s="5"/>
      <c r="G30" s="5">
        <v>4</v>
      </c>
      <c r="H30" s="5"/>
      <c r="I30" s="5"/>
      <c r="J30" s="9"/>
      <c r="K30" s="7"/>
      <c r="L30" s="12"/>
      <c r="M30" s="7"/>
      <c r="N30" s="12"/>
      <c r="O30" s="7" t="s">
        <v>136</v>
      </c>
      <c r="S30" t="s">
        <v>164</v>
      </c>
    </row>
    <row r="31" spans="1:19" x14ac:dyDescent="0.3">
      <c r="A31" s="56" t="s">
        <v>105</v>
      </c>
      <c r="B31" s="5"/>
      <c r="C31" s="5"/>
      <c r="D31" s="5"/>
      <c r="E31" s="5"/>
      <c r="F31" s="5"/>
      <c r="G31" s="5">
        <v>4</v>
      </c>
      <c r="H31" s="5"/>
      <c r="I31" s="5"/>
      <c r="J31" s="9"/>
      <c r="K31" s="7"/>
      <c r="L31" s="12"/>
      <c r="M31" s="7"/>
      <c r="N31" s="12"/>
      <c r="O31" s="7" t="s">
        <v>136</v>
      </c>
      <c r="S31" t="s">
        <v>164</v>
      </c>
    </row>
    <row r="32" spans="1:19" x14ac:dyDescent="0.3">
      <c r="A32" s="56" t="s">
        <v>98</v>
      </c>
      <c r="B32" s="5"/>
      <c r="C32" s="5"/>
      <c r="D32" s="5"/>
      <c r="E32" s="5"/>
      <c r="F32" s="5"/>
      <c r="G32" s="5">
        <v>4</v>
      </c>
      <c r="H32" s="5"/>
      <c r="I32" s="5"/>
      <c r="J32" s="9"/>
      <c r="K32" s="7"/>
      <c r="L32" s="12"/>
      <c r="M32" s="7"/>
      <c r="N32" s="12"/>
      <c r="O32" s="7" t="s">
        <v>136</v>
      </c>
      <c r="S32" t="s">
        <v>164</v>
      </c>
    </row>
    <row r="33" spans="1:19" x14ac:dyDescent="0.3">
      <c r="A33" s="56" t="s">
        <v>99</v>
      </c>
      <c r="B33" s="5"/>
      <c r="C33" s="5"/>
      <c r="D33" s="5"/>
      <c r="E33" s="5"/>
      <c r="F33" s="5"/>
      <c r="G33" s="5">
        <v>4</v>
      </c>
      <c r="H33" s="5"/>
      <c r="I33" s="5"/>
      <c r="J33" s="9"/>
      <c r="K33" s="7"/>
      <c r="L33" s="12"/>
      <c r="M33" s="7"/>
      <c r="N33" s="12"/>
      <c r="O33" s="7" t="s">
        <v>136</v>
      </c>
      <c r="S33" t="s">
        <v>164</v>
      </c>
    </row>
    <row r="34" spans="1:19" x14ac:dyDescent="0.3">
      <c r="A34" s="56" t="s">
        <v>100</v>
      </c>
      <c r="B34" s="5"/>
      <c r="C34" s="5"/>
      <c r="D34" s="5"/>
      <c r="E34" s="5"/>
      <c r="F34" s="5"/>
      <c r="G34" s="5">
        <v>4</v>
      </c>
      <c r="H34" s="5"/>
      <c r="I34" s="5"/>
      <c r="J34" s="9"/>
      <c r="K34" s="7"/>
      <c r="L34" s="12"/>
      <c r="M34" s="7"/>
      <c r="N34" s="12"/>
      <c r="O34" s="7" t="s">
        <v>136</v>
      </c>
      <c r="S34" t="s">
        <v>164</v>
      </c>
    </row>
    <row r="35" spans="1:19" x14ac:dyDescent="0.3">
      <c r="A35" s="56" t="s">
        <v>101</v>
      </c>
      <c r="B35" s="5"/>
      <c r="C35" s="5"/>
      <c r="D35" s="5"/>
      <c r="E35" s="5"/>
      <c r="F35" s="5"/>
      <c r="G35" s="5">
        <v>4</v>
      </c>
      <c r="H35" s="5"/>
      <c r="I35" s="5"/>
      <c r="J35" s="9"/>
      <c r="K35" s="7"/>
      <c r="L35" s="12"/>
      <c r="M35" s="7"/>
      <c r="N35" s="12"/>
      <c r="O35" s="7" t="s">
        <v>136</v>
      </c>
      <c r="S35" t="s">
        <v>164</v>
      </c>
    </row>
    <row r="36" spans="1:19" x14ac:dyDescent="0.3">
      <c r="A36" s="56" t="s">
        <v>102</v>
      </c>
      <c r="B36" s="5"/>
      <c r="C36" s="5"/>
      <c r="D36" s="5"/>
      <c r="E36" s="5"/>
      <c r="F36" s="5"/>
      <c r="G36" s="5">
        <v>4</v>
      </c>
      <c r="H36" s="5"/>
      <c r="I36" s="5"/>
      <c r="J36" s="9"/>
      <c r="K36" s="7"/>
      <c r="L36" s="12"/>
      <c r="M36" s="7"/>
      <c r="N36" s="12"/>
      <c r="O36" s="7" t="s">
        <v>136</v>
      </c>
      <c r="S36" t="s">
        <v>164</v>
      </c>
    </row>
    <row r="37" spans="1:19" x14ac:dyDescent="0.3">
      <c r="A37" s="56" t="s">
        <v>104</v>
      </c>
      <c r="B37" s="5"/>
      <c r="C37" s="5"/>
      <c r="D37" s="5"/>
      <c r="E37" s="5"/>
      <c r="F37" s="5"/>
      <c r="G37" s="5">
        <v>4</v>
      </c>
      <c r="H37" s="5"/>
      <c r="I37" s="5"/>
      <c r="J37" s="9"/>
      <c r="K37" s="7"/>
      <c r="L37" s="12"/>
      <c r="M37" s="7"/>
      <c r="N37" s="12"/>
      <c r="O37" s="7" t="s">
        <v>136</v>
      </c>
      <c r="S37" t="s">
        <v>164</v>
      </c>
    </row>
    <row r="38" spans="1:19" x14ac:dyDescent="0.3">
      <c r="A38" s="56" t="s">
        <v>103</v>
      </c>
      <c r="B38" s="5"/>
      <c r="C38" s="5"/>
      <c r="D38" s="5"/>
      <c r="E38" s="5"/>
      <c r="F38" s="5"/>
      <c r="G38" s="5">
        <v>4</v>
      </c>
      <c r="H38" s="5"/>
      <c r="I38" s="5"/>
      <c r="J38" s="9"/>
      <c r="K38" s="7"/>
      <c r="L38" s="12"/>
      <c r="M38" s="7"/>
      <c r="N38" s="12"/>
      <c r="O38" s="7" t="s">
        <v>136</v>
      </c>
      <c r="S38" t="s">
        <v>164</v>
      </c>
    </row>
    <row r="41" spans="1:19" x14ac:dyDescent="0.3">
      <c r="P41" s="19" t="s">
        <v>165</v>
      </c>
      <c r="Q41">
        <f>COUNTIF(S1:S38,"New")</f>
        <v>2</v>
      </c>
    </row>
    <row r="42" spans="1:19" x14ac:dyDescent="0.3">
      <c r="P42" s="19" t="s">
        <v>164</v>
      </c>
      <c r="Q42">
        <f>COUNTIF(S1:S38,"Existing")</f>
        <v>36</v>
      </c>
    </row>
  </sheetData>
  <hyperlinks>
    <hyperlink ref="A38" r:id="rId1" location="37" display="https://www.warwickdc.gov.uk/info/20839/culturefest/1740/culturefest_2022/5 - 37" xr:uid="{F547E895-5C0B-4A03-B943-90DE424EFE7A}"/>
    <hyperlink ref="A37" r:id="rId2" location="36" display="https://www.warwickdc.gov.uk/info/20839/culturefest/1740/culturefest_2022/5 - 36" xr:uid="{4F6F4F85-417E-4C49-A4AA-352E13902FD8}"/>
    <hyperlink ref="A36" r:id="rId3" location="35" display="https://www.warwickdc.gov.uk/info/20839/culturefest/1740/culturefest_2022/5 - 35" xr:uid="{DBE4A969-7E4D-4856-8FA9-A9007E58FF66}"/>
    <hyperlink ref="A35" r:id="rId4" location="34" display="https://www.warwickdc.gov.uk/info/20839/culturefest/1740/culturefest_2022/5 - 34" xr:uid="{17545CA6-BFBA-4B67-A32E-5F43F4A9B663}"/>
    <hyperlink ref="A34" r:id="rId5" location="33" display="https://www.warwickdc.gov.uk/info/20839/culturefest/1740/culturefest_2022/5 - 33" xr:uid="{B44F9C0E-E686-4B72-B120-B12547209E09}"/>
    <hyperlink ref="A33" r:id="rId6" location="32" display="https://www.warwickdc.gov.uk/info/20839/culturefest/1740/culturefest_2022/5 - 32" xr:uid="{DF59EBF5-7F87-4B8D-8C08-2D9B64E18564}"/>
    <hyperlink ref="A32" r:id="rId7" location="31" display="https://www.warwickdc.gov.uk/info/20839/culturefest/1740/culturefest_2022/5 - 31" xr:uid="{1BE24453-F441-46AD-872C-FC7D0B5E2341}"/>
    <hyperlink ref="A31" r:id="rId8" location="30" display="https://www.warwickdc.gov.uk/info/20839/culturefest/1740/culturefest_2022/5 - 30" xr:uid="{075ED247-31AE-42CC-BEFD-EA8B0192F907}"/>
    <hyperlink ref="A30" r:id="rId9" location="29" display="https://www.warwickdc.gov.uk/info/20839/culturefest/1740/culturefest_2022/5 - 29" xr:uid="{A9588FB5-7BD4-4414-B887-D07BB634FFC2}"/>
    <hyperlink ref="A29" r:id="rId10" location="28" display="https://www.warwickdc.gov.uk/info/20839/culturefest/1740/culturefest_2022/5 - 28" xr:uid="{40075176-6E2D-482B-A532-2773AC946800}"/>
    <hyperlink ref="A28" r:id="rId11" location="27" display="https://www.warwickdc.gov.uk/info/20839/culturefest/1740/culturefest_2022/5 - 27" xr:uid="{FCBEA1DA-8B7F-4C3B-AF7C-611A2DFC6E8B}"/>
    <hyperlink ref="A27" r:id="rId12" location="26" display="https://www.warwickdc.gov.uk/info/20839/culturefest/1740/culturefest_2022/5 - 26" xr:uid="{536336B5-0351-4CE9-870D-BD708EAF2B3A}"/>
    <hyperlink ref="A26" r:id="rId13" location="25" display="https://www.warwickdc.gov.uk/info/20839/culturefest/1740/culturefest_2022/5 - 25" xr:uid="{2BD8A9CD-B9F6-4014-9F47-F8AE5B1136CE}"/>
    <hyperlink ref="A25" r:id="rId14" location="24" display="https://www.warwickdc.gov.uk/info/20839/culturefest/1740/culturefest_2022/5 - 24" xr:uid="{4F789ACE-97B3-40A3-A0A9-370EF053B463}"/>
    <hyperlink ref="A24" r:id="rId15" location="23" display="https://www.warwickdc.gov.uk/info/20839/culturefest/1740/culturefest_2022/5 - 23" xr:uid="{262366AE-7CE1-4DC5-B6D2-428ACAC2C454}"/>
    <hyperlink ref="A22" r:id="rId16" location="22" display="https://www.warwickdc.gov.uk/info/20839/culturefest/1740/culturefest_2022/5 - 22" xr:uid="{DC5E1532-F944-4C4D-9593-623AFE552E5D}"/>
    <hyperlink ref="A21" r:id="rId17" location="21" display="https://www.warwickdc.gov.uk/info/20839/culturefest/1740/culturefest_2022/5 - 21" xr:uid="{3B158866-365A-4C24-947B-3F0D6F831BE9}"/>
    <hyperlink ref="A20" r:id="rId18" location="20" display="https://www.warwickdc.gov.uk/info/20839/culturefest/1740/culturefest_2022/5 - 20" xr:uid="{91973AA7-3D84-4F40-A27E-2E63AFF75210}"/>
    <hyperlink ref="A19" r:id="rId19" location="19" display="https://www.warwickdc.gov.uk/info/20839/culturefest/1740/culturefest_2022/5 - 19" xr:uid="{344D57A0-C309-49DE-8CCC-1492739E901E}"/>
    <hyperlink ref="A18" r:id="rId20" location="18" display="https://www.warwickdc.gov.uk/info/20839/culturefest/1740/culturefest_2022/5 - 18" xr:uid="{775B6C01-B5A3-4711-83BA-AAB4DD0E9BC9}"/>
    <hyperlink ref="A17" r:id="rId21" location="17" display="https://www.warwickdc.gov.uk/info/20839/culturefest/1740/culturefest_2022/5 - 17" xr:uid="{5C403962-B582-4DD5-986D-CC4DB8220FD5}"/>
    <hyperlink ref="A16" r:id="rId22" location="16" display="https://www.warwickdc.gov.uk/info/20839/culturefest/1740/culturefest_2022/5 - 16" xr:uid="{AADEED5C-6913-4795-B859-B4D626D5C8B1}"/>
    <hyperlink ref="A15" r:id="rId23" location="15" display="https://www.warwickdc.gov.uk/info/20839/culturefest/1740/culturefest_2022/5 - 15" xr:uid="{922AD863-9C34-4C32-8624-B257F5E548C3}"/>
    <hyperlink ref="A14" r:id="rId24" location="14" display="https://www.warwickdc.gov.uk/info/20839/culturefest/1740/culturefest_2022/5 - 14" xr:uid="{33E1B331-6311-4703-B4E5-AA91A1F3088A}"/>
    <hyperlink ref="A13" r:id="rId25" location="13" display="https://www.warwickdc.gov.uk/info/20839/culturefest/1740/culturefest_2022/5 - 13" xr:uid="{5775BD83-665B-4100-B618-2243463B9E06}"/>
    <hyperlink ref="A12" r:id="rId26" location="12" display="https://www.warwickdc.gov.uk/info/20839/culturefest/1740/culturefest_2022/5 - 12" xr:uid="{A669EEEF-6DA9-4904-9CB0-7A2B2C866808}"/>
    <hyperlink ref="A11" r:id="rId27" location="11" display="https://www.warwickdc.gov.uk/info/20839/culturefest/1740/culturefest_2022/5 - 11" xr:uid="{D3CC00F2-1A2C-49B1-A078-4B5CEBF3CDB4}"/>
    <hyperlink ref="A10" r:id="rId28" location="10" display="https://www.warwickdc.gov.uk/info/20839/culturefest/1740/culturefest_2022/5 - 10" xr:uid="{B73E0C67-99FD-41AB-8871-B918B8A2DE02}"/>
    <hyperlink ref="A9" r:id="rId29" location="9" display="https://www.warwickdc.gov.uk/info/20839/culturefest/1740/culturefest_2022/5 - 9" xr:uid="{87F13B18-703D-4A6F-A633-039035E7E1CB}"/>
    <hyperlink ref="A8" r:id="rId30" location="8" display="https://www.warwickdc.gov.uk/info/20839/culturefest/1740/culturefest_2022/5 - 8" xr:uid="{D22DD80B-238D-451D-9FC9-A5963DA56645}"/>
    <hyperlink ref="A7" r:id="rId31" location="7" display="https://www.warwickdc.gov.uk/info/20839/culturefest/1740/culturefest_2022/5 - 7" xr:uid="{5FC0DE75-7DBB-4608-AD16-86D24724D710}"/>
    <hyperlink ref="A6" r:id="rId32" location="6" display="https://www.warwickdc.gov.uk/info/20839/culturefest/1740/culturefest_2022/5 - 6" xr:uid="{A71459A5-03FF-4082-90FD-6B7F0BF76090}"/>
    <hyperlink ref="A5" r:id="rId33" location="5" display="https://www.warwickdc.gov.uk/info/20839/culturefest/1740/culturefest_2022/5 - 5" xr:uid="{F38C1661-2A7B-4AF0-8E2A-20564F11307B}"/>
    <hyperlink ref="A4" r:id="rId34" location="4" display="https://www.warwickdc.gov.uk/info/20839/culturefest/1740/culturefest_2022/5 - 4" xr:uid="{608CA3E5-B15F-4DB2-8525-9E23E4A9480B}"/>
    <hyperlink ref="A3" r:id="rId35" location="3" display="https://www.warwickdc.gov.uk/info/20839/culturefest/1740/culturefest_2022/5 - 3" xr:uid="{EA211F12-930E-49B3-9F18-AB037B4AAEAC}"/>
    <hyperlink ref="A2" r:id="rId36" location="2" display="https://www.warwickdc.gov.uk/info/20839/culturefest/1740/culturefest_2022/5 - 2" xr:uid="{29145C63-F38D-4506-9DCC-8C5C8093DD5A}"/>
    <hyperlink ref="A1" r:id="rId37" location="1" display="https://www.warwickdc.gov.uk/info/20839/culturefest/1740/culturefest_2022/5 - 1" xr:uid="{D74E6126-A7F1-4265-B202-6340919B08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2A0B8-6B2C-4D7B-8FC7-07FC77036607}">
  <dimension ref="A1:C39"/>
  <sheetViews>
    <sheetView topLeftCell="A22" zoomScale="80" zoomScaleNormal="80" workbookViewId="0">
      <selection activeCell="C22" sqref="C22:C42"/>
    </sheetView>
  </sheetViews>
  <sheetFormatPr defaultColWidth="9.109375" defaultRowHeight="18" x14ac:dyDescent="0.35"/>
  <cols>
    <col min="1" max="1" width="102.5546875" style="2" customWidth="1"/>
    <col min="2" max="2" width="66.5546875" style="2" customWidth="1"/>
    <col min="3" max="3" width="66.109375" style="2" customWidth="1"/>
    <col min="4" max="16384" width="9.109375" style="2"/>
  </cols>
  <sheetData>
    <row r="1" spans="1:3" ht="18.600000000000001" thickBot="1" x14ac:dyDescent="0.4">
      <c r="A1" s="4" t="s">
        <v>28</v>
      </c>
      <c r="B1" s="4" t="s">
        <v>29</v>
      </c>
      <c r="C1" s="4" t="s">
        <v>30</v>
      </c>
    </row>
    <row r="2" spans="1:3" ht="126" x14ac:dyDescent="0.35">
      <c r="A2" s="1" t="s">
        <v>11</v>
      </c>
      <c r="B2" s="2">
        <f>'CultureFest Calculations'!N54</f>
        <v>147341</v>
      </c>
    </row>
    <row r="3" spans="1:3" ht="90" x14ac:dyDescent="0.35">
      <c r="A3" s="1" t="s">
        <v>12</v>
      </c>
      <c r="C3" s="2" t="s">
        <v>197</v>
      </c>
    </row>
    <row r="4" spans="1:3" ht="180" x14ac:dyDescent="0.35">
      <c r="A4" s="1" t="s">
        <v>13</v>
      </c>
      <c r="C4" s="2" t="s">
        <v>198</v>
      </c>
    </row>
    <row r="5" spans="1:3" ht="108" x14ac:dyDescent="0.35">
      <c r="A5" s="1" t="s">
        <v>14</v>
      </c>
      <c r="B5" s="1" t="s">
        <v>199</v>
      </c>
    </row>
    <row r="6" spans="1:3" ht="90" x14ac:dyDescent="0.35">
      <c r="A6" s="1" t="s">
        <v>15</v>
      </c>
      <c r="C6" s="1" t="s">
        <v>199</v>
      </c>
    </row>
    <row r="7" spans="1:3" ht="90" x14ac:dyDescent="0.35">
      <c r="A7" s="1" t="s">
        <v>16</v>
      </c>
      <c r="B7" s="2">
        <f>'CultureFest Calculations'!P54</f>
        <v>8462</v>
      </c>
    </row>
    <row r="8" spans="1:3" ht="90" x14ac:dyDescent="0.35">
      <c r="A8" s="1" t="s">
        <v>17</v>
      </c>
      <c r="B8" s="2">
        <v>0</v>
      </c>
    </row>
    <row r="9" spans="1:3" ht="36" x14ac:dyDescent="0.35">
      <c r="A9" s="1" t="s">
        <v>18</v>
      </c>
      <c r="B9" s="2">
        <f>SUM('CultureFest Calculations'!C53,'CultureFest Calculations'!D53,'CultureFest Calculations'!F53,'CultureFest Calculations'!I53,'CultureFest Calculations'!J53,'CultureFest Calculations'!K53+2+10)</f>
        <v>332</v>
      </c>
    </row>
    <row r="10" spans="1:3" ht="36" x14ac:dyDescent="0.35">
      <c r="A10" s="1" t="s">
        <v>19</v>
      </c>
      <c r="B10" s="2" t="s">
        <v>200</v>
      </c>
    </row>
    <row r="11" spans="1:3" ht="36" x14ac:dyDescent="0.35">
      <c r="A11" s="1" t="s">
        <v>20</v>
      </c>
      <c r="B11" s="2" t="s">
        <v>192</v>
      </c>
    </row>
    <row r="12" spans="1:3" ht="54" x14ac:dyDescent="0.35">
      <c r="A12" s="1" t="s">
        <v>21</v>
      </c>
      <c r="B12" s="2">
        <v>0</v>
      </c>
    </row>
    <row r="13" spans="1:3" ht="54" x14ac:dyDescent="0.35">
      <c r="A13" s="1" t="s">
        <v>22</v>
      </c>
      <c r="B13" s="2">
        <v>0</v>
      </c>
    </row>
    <row r="14" spans="1:3" ht="72" x14ac:dyDescent="0.35">
      <c r="A14" s="1" t="s">
        <v>23</v>
      </c>
      <c r="B14" s="2">
        <v>4</v>
      </c>
      <c r="C14" s="2" t="s">
        <v>191</v>
      </c>
    </row>
    <row r="15" spans="1:3" ht="90" x14ac:dyDescent="0.35">
      <c r="A15" s="1" t="s">
        <v>24</v>
      </c>
      <c r="B15" s="2">
        <v>0</v>
      </c>
    </row>
    <row r="16" spans="1:3" ht="54" x14ac:dyDescent="0.35">
      <c r="A16" s="1" t="s">
        <v>25</v>
      </c>
      <c r="B16" s="2">
        <v>0</v>
      </c>
      <c r="C16" s="2" t="s">
        <v>171</v>
      </c>
    </row>
    <row r="17" spans="1:3" ht="36" x14ac:dyDescent="0.35">
      <c r="A17" s="1" t="s">
        <v>26</v>
      </c>
      <c r="B17" s="2">
        <f>SUM(61+32+52*7.5)</f>
        <v>483</v>
      </c>
      <c r="C17" s="2" t="s">
        <v>172</v>
      </c>
    </row>
    <row r="18" spans="1:3" ht="36" x14ac:dyDescent="0.35">
      <c r="A18" s="1" t="s">
        <v>27</v>
      </c>
      <c r="B18" s="22">
        <f>SUM(40000/2087*483)</f>
        <v>9257.3071394345952</v>
      </c>
      <c r="C18" s="2" t="s">
        <v>173</v>
      </c>
    </row>
    <row r="19" spans="1:3" x14ac:dyDescent="0.35">
      <c r="A19" s="3" t="s">
        <v>9</v>
      </c>
    </row>
    <row r="20" spans="1:3" x14ac:dyDescent="0.35">
      <c r="A20" s="3" t="s">
        <v>10</v>
      </c>
    </row>
    <row r="22" spans="1:3" x14ac:dyDescent="0.35">
      <c r="C22" s="23" t="s">
        <v>174</v>
      </c>
    </row>
    <row r="23" spans="1:3" x14ac:dyDescent="0.35">
      <c r="C23" s="23" t="s">
        <v>175</v>
      </c>
    </row>
    <row r="24" spans="1:3" x14ac:dyDescent="0.35">
      <c r="C24" s="23" t="s">
        <v>176</v>
      </c>
    </row>
    <row r="25" spans="1:3" x14ac:dyDescent="0.35">
      <c r="C25" s="23" t="s">
        <v>177</v>
      </c>
    </row>
    <row r="26" spans="1:3" x14ac:dyDescent="0.35">
      <c r="C26" s="23" t="s">
        <v>178</v>
      </c>
    </row>
    <row r="27" spans="1:3" x14ac:dyDescent="0.35">
      <c r="C27" s="23" t="s">
        <v>179</v>
      </c>
    </row>
    <row r="28" spans="1:3" x14ac:dyDescent="0.35">
      <c r="C28" s="23" t="s">
        <v>180</v>
      </c>
    </row>
    <row r="29" spans="1:3" x14ac:dyDescent="0.35">
      <c r="C29" s="23" t="s">
        <v>181</v>
      </c>
    </row>
    <row r="30" spans="1:3" x14ac:dyDescent="0.35">
      <c r="C30" s="23" t="s">
        <v>182</v>
      </c>
    </row>
    <row r="31" spans="1:3" x14ac:dyDescent="0.35">
      <c r="C31" s="23" t="s">
        <v>183</v>
      </c>
    </row>
    <row r="32" spans="1:3" x14ac:dyDescent="0.35">
      <c r="C32" s="23" t="s">
        <v>184</v>
      </c>
    </row>
    <row r="33" spans="3:3" x14ac:dyDescent="0.35">
      <c r="C33" s="23" t="s">
        <v>185</v>
      </c>
    </row>
    <row r="34" spans="3:3" x14ac:dyDescent="0.35">
      <c r="C34" s="23" t="s">
        <v>186</v>
      </c>
    </row>
    <row r="35" spans="3:3" x14ac:dyDescent="0.35">
      <c r="C35" s="23" t="s">
        <v>187</v>
      </c>
    </row>
    <row r="36" spans="3:3" x14ac:dyDescent="0.35">
      <c r="C36" s="23" t="s">
        <v>187</v>
      </c>
    </row>
    <row r="37" spans="3:3" x14ac:dyDescent="0.35">
      <c r="C37" s="23" t="s">
        <v>188</v>
      </c>
    </row>
    <row r="38" spans="3:3" x14ac:dyDescent="0.35">
      <c r="C38" s="23" t="s">
        <v>189</v>
      </c>
    </row>
    <row r="39" spans="3:3" x14ac:dyDescent="0.35">
      <c r="C39" s="23" t="s">
        <v>190</v>
      </c>
    </row>
  </sheetData>
  <hyperlinks>
    <hyperlink ref="C33" r:id="rId1" xr:uid="{C0661AE7-9BD3-45A9-9FA9-B6857AB7ABFE}"/>
    <hyperlink ref="C35" r:id="rId2" xr:uid="{7A9A7152-9E29-4D6A-BEAE-2A6F753E18ED}"/>
    <hyperlink ref="C34" r:id="rId3" xr:uid="{F37301C0-4D18-460F-8A9B-B85160228E4A}"/>
    <hyperlink ref="C23" r:id="rId4" xr:uid="{57187D05-4A57-4844-B507-5B6921EFBF42}"/>
    <hyperlink ref="C24" r:id="rId5" xr:uid="{19CC731B-AE59-4AE3-8D36-96D1C31974AD}"/>
    <hyperlink ref="C25" r:id="rId6" xr:uid="{EE278B16-0D82-48B1-9A85-EACC89A5CE68}"/>
    <hyperlink ref="C26" r:id="rId7" xr:uid="{6681C760-BEB4-4E0F-9448-6F9AB429692F}"/>
    <hyperlink ref="C27" r:id="rId8" xr:uid="{579B9C70-080D-4FB6-9550-B1CFEA23D100}"/>
    <hyperlink ref="C28" r:id="rId9" xr:uid="{31E8A860-7E08-446B-BFA8-50D1BEF8B7FB}"/>
    <hyperlink ref="C29" r:id="rId10" xr:uid="{1E6F4CA8-A4EF-4C42-B38C-08C76D0DA173}"/>
    <hyperlink ref="C30" r:id="rId11" xr:uid="{ED1CEAD5-DB9A-4A3A-998E-AC53D683B84F}"/>
    <hyperlink ref="C31" r:id="rId12" xr:uid="{B55AE2E6-789C-4098-966F-A43129A00A29}"/>
    <hyperlink ref="C32" r:id="rId13" xr:uid="{8F6490E3-E076-456E-AAC0-A9E77C699B27}"/>
    <hyperlink ref="C36" r:id="rId14" xr:uid="{C863F8AF-F358-45E5-AA5B-B1F576165DEE}"/>
    <hyperlink ref="C37" r:id="rId15" xr:uid="{11DBBFB6-65E4-48CC-A0C6-93EEB13984FA}"/>
    <hyperlink ref="C38" r:id="rId16" xr:uid="{97331127-1DE9-40AD-A21F-4FB7C34E800A}"/>
    <hyperlink ref="C39" r:id="rId17" xr:uid="{597DFA8F-080E-4FA9-A395-CE2E98BF0FA1}"/>
    <hyperlink ref="C22" r:id="rId18" xr:uid="{53BB8CA2-9BED-467A-A34B-312F58049E90}"/>
  </hyperlinks>
  <pageMargins left="0.7" right="0.7" top="0.75" bottom="0.75" header="0.3" footer="0.3"/>
  <pageSetup paperSize="9"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DFC97-F924-46D4-8C98-754BBAFE5002}">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CultureFest Calculations</vt:lpstr>
      <vt:lpstr>Big Screen Programme</vt:lpstr>
      <vt:lpstr>B2022 Survey Questions</vt:lpstr>
      <vt:lpstr>Graphs and Chrarts for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Johnathan Branson</dc:creator>
  <cp:lastModifiedBy>Matt Pearce</cp:lastModifiedBy>
  <dcterms:created xsi:type="dcterms:W3CDTF">2022-10-04T08:26:25Z</dcterms:created>
  <dcterms:modified xsi:type="dcterms:W3CDTF">2023-02-28T15:41:17Z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f64b5a-70e3-4d13-98dc-9c006fabbb8e_Enabled">
    <vt:lpwstr>true</vt:lpwstr>
  </property>
  <property fmtid="{D5CDD505-2E9C-101B-9397-08002B2CF9AE}" pid="3" name="MSIP_Label_c6f64b5a-70e3-4d13-98dc-9c006fabbb8e_SetDate">
    <vt:lpwstr>2022-10-04T08:26:25Z</vt:lpwstr>
  </property>
  <property fmtid="{D5CDD505-2E9C-101B-9397-08002B2CF9AE}" pid="4" name="MSIP_Label_c6f64b5a-70e3-4d13-98dc-9c006fabbb8e_Method">
    <vt:lpwstr>Standard</vt:lpwstr>
  </property>
  <property fmtid="{D5CDD505-2E9C-101B-9397-08002B2CF9AE}" pid="5" name="MSIP_Label_c6f64b5a-70e3-4d13-98dc-9c006fabbb8e_Name">
    <vt:lpwstr>Not Classified</vt:lpwstr>
  </property>
  <property fmtid="{D5CDD505-2E9C-101B-9397-08002B2CF9AE}" pid="6" name="MSIP_Label_c6f64b5a-70e3-4d13-98dc-9c006fabbb8e_SiteId">
    <vt:lpwstr>a299760a-16eb-4f36-84d7-1c6fdd63f547</vt:lpwstr>
  </property>
  <property fmtid="{D5CDD505-2E9C-101B-9397-08002B2CF9AE}" pid="7" name="MSIP_Label_c6f64b5a-70e3-4d13-98dc-9c006fabbb8e_ActionId">
    <vt:lpwstr>7c2a1896-3eec-427e-98cf-3139bbc601d0</vt:lpwstr>
  </property>
  <property fmtid="{D5CDD505-2E9C-101B-9397-08002B2CF9AE}" pid="8" name="MSIP_Label_c6f64b5a-70e3-4d13-98dc-9c006fabbb8e_ContentBits">
    <vt:lpwstr>0</vt:lpwstr>
  </property>
</Properties>
</file>