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hidePivotFieldList="1" defaultThemeVersion="124226"/>
  <mc:AlternateContent xmlns:mc="http://schemas.openxmlformats.org/markup-compatibility/2006">
    <mc:Choice Requires="x15">
      <x15ac:absPath xmlns:x15ac="http://schemas.microsoft.com/office/spreadsheetml/2010/11/ac" url="I:\Policy &amp; Projects\Policy &amp; Delivery\Policy\Housing Trajectory and 5YLS\Housing trajectory 2022 - WIP\"/>
    </mc:Choice>
  </mc:AlternateContent>
  <xr:revisionPtr revIDLastSave="0" documentId="13_ncr:1_{AA1C8955-2649-420A-AF73-A6866916181C}" xr6:coauthVersionLast="47" xr6:coauthVersionMax="47" xr10:uidLastSave="{00000000-0000-0000-0000-000000000000}"/>
  <bookViews>
    <workbookView xWindow="-19320" yWindow="-120" windowWidth="19440" windowHeight="15000" tabRatio="885" xr2:uid="{00000000-000D-0000-FFFF-FFFF00000000}"/>
  </bookViews>
  <sheets>
    <sheet name="a) All Sites" sheetId="1" r:id="rId1"/>
    <sheet name="b1) Commitments outline" sheetId="34" r:id="rId2"/>
    <sheet name="b2) Commitments full" sheetId="33" r:id="rId3"/>
    <sheet name="b3) Commitments shared accom" sheetId="35" r:id="rId4"/>
    <sheet name="c) Small SHLAA Sites" sheetId="4" r:id="rId5"/>
    <sheet name="d) Windfalls" sheetId="9" r:id="rId6"/>
    <sheet name="e) Canalside &amp; Emp Areas" sheetId="6" r:id="rId7"/>
    <sheet name="f) Allocated Bfield Sites" sheetId="5" r:id="rId8"/>
    <sheet name="g) Allocated Gfield Sites" sheetId="7" r:id="rId9"/>
    <sheet name="h) Allocated Sites Villages" sheetId="13" r:id="rId10"/>
    <sheet name="Supply by Spatial Area" sheetId="20" state="hidden" r:id="rId11"/>
    <sheet name="Supply by Village" sheetId="21" state="hidden" r:id="rId12"/>
  </sheets>
  <definedNames>
    <definedName name="_xlnm._FilterDatabase" localSheetId="4" hidden="1">'c) Small SHLAA Sites'!$A$1:$K$12</definedName>
    <definedName name="cheese">'c) Small SHLAA Sites'!$K$2:$K$10</definedName>
    <definedName name="_xlnm.Print_Area" localSheetId="7">'f) Allocated Bfield Sites'!$A$1:$J$9</definedName>
    <definedName name="Range">'c) Small SHLAA Sites'!#REF!</definedName>
    <definedName name="SpatialArea">'c) Small SHLAA Sites'!#REF!</definedName>
  </definedNames>
  <calcPr calcId="191029"/>
  <pivotCaches>
    <pivotCache cacheId="0" r:id="rId13"/>
    <pivotCache cacheId="1" r:id="rId14"/>
    <pivotCache cacheId="2" r:id="rId15"/>
    <pivotCache cacheId="3" r:id="rId16"/>
    <pivotCache cacheId="4" r:id="rId17"/>
    <pivotCache cacheId="5" r:id="rId18"/>
    <pivotCache cacheId="6" r:id="rId19"/>
    <pivotCache cacheId="7" r:id="rId20"/>
    <pivotCache cacheId="8" r:id="rId21"/>
    <pivotCache cacheId="9" r:id="rId22"/>
    <pivotCache cacheId="10" r:id="rId2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7" i="35" l="1"/>
  <c r="N215" i="33"/>
  <c r="M215" i="33"/>
  <c r="L215" i="33"/>
  <c r="Q8" i="1" l="1"/>
  <c r="R8" i="1"/>
  <c r="S8" i="1"/>
  <c r="T8" i="1"/>
  <c r="Q7" i="1"/>
  <c r="R7" i="1"/>
  <c r="S7" i="1"/>
  <c r="O7" i="1"/>
  <c r="P7" i="1"/>
  <c r="N7" i="1"/>
  <c r="K215" i="33"/>
  <c r="M15" i="34"/>
  <c r="K3" i="7" l="1"/>
  <c r="K8" i="7"/>
  <c r="K6" i="7"/>
  <c r="K101" i="35" l="1"/>
  <c r="J101" i="35"/>
  <c r="I101" i="35"/>
  <c r="E72" i="35"/>
  <c r="E68" i="35"/>
  <c r="E64" i="35"/>
  <c r="E60" i="35"/>
  <c r="E56" i="35"/>
  <c r="E52" i="35"/>
  <c r="E48" i="35"/>
  <c r="E44" i="35"/>
  <c r="E40" i="35"/>
  <c r="H25" i="34"/>
  <c r="D25" i="34"/>
  <c r="L24" i="34"/>
  <c r="H24" i="34"/>
  <c r="I24" i="34"/>
  <c r="J24" i="34"/>
  <c r="K24" i="34"/>
  <c r="G24" i="34"/>
  <c r="F24" i="34"/>
  <c r="D24" i="34"/>
  <c r="M18" i="34"/>
  <c r="M17" i="34"/>
  <c r="M16" i="34"/>
  <c r="M14" i="34"/>
  <c r="M13" i="34"/>
  <c r="M12" i="34"/>
  <c r="M11" i="34"/>
  <c r="M24" i="34" l="1"/>
  <c r="M10" i="34" l="1"/>
  <c r="M8" i="34"/>
  <c r="M9" i="34"/>
  <c r="M5" i="34"/>
  <c r="B35" i="1"/>
  <c r="B32" i="1"/>
  <c r="M22" i="1" l="1"/>
  <c r="B33" i="1" s="1"/>
  <c r="L5" i="13"/>
  <c r="K7" i="7"/>
  <c r="L22" i="1" l="1"/>
  <c r="T7" i="1"/>
  <c r="K4" i="5" l="1"/>
  <c r="K7" i="5" l="1"/>
  <c r="K4" i="7" l="1"/>
  <c r="F82" i="35" l="1"/>
  <c r="G92" i="35" l="1"/>
  <c r="G88" i="35"/>
  <c r="G97" i="35" l="1"/>
  <c r="G99" i="35" s="1"/>
  <c r="E76" i="35"/>
  <c r="E32" i="35"/>
  <c r="E28" i="35"/>
  <c r="E24" i="35"/>
  <c r="D18" i="35"/>
  <c r="D14" i="35"/>
  <c r="D10" i="35"/>
  <c r="D97" i="35" l="1"/>
  <c r="D99" i="35" s="1"/>
  <c r="D101" i="35" s="1"/>
  <c r="B7" i="1" s="1"/>
  <c r="E99" i="35"/>
  <c r="F97" i="35"/>
  <c r="F99" i="35" s="1"/>
  <c r="D102" i="35" l="1"/>
  <c r="B8" i="1" l="1"/>
  <c r="K102" i="35"/>
  <c r="P8" i="1" s="1"/>
  <c r="J102" i="35"/>
  <c r="O8" i="1" s="1"/>
  <c r="I102" i="35"/>
  <c r="N8" i="1" s="1"/>
  <c r="B43" i="1"/>
  <c r="Q101" i="35"/>
  <c r="H26" i="34"/>
  <c r="P5" i="1" s="1"/>
  <c r="I26" i="34"/>
  <c r="Q5" i="1" s="1"/>
  <c r="J26" i="34"/>
  <c r="R5" i="1" s="1"/>
  <c r="K26" i="34"/>
  <c r="S5" i="1" s="1"/>
  <c r="L26" i="34"/>
  <c r="T5" i="1" s="1"/>
  <c r="D26" i="34"/>
  <c r="B5" i="1" s="1"/>
  <c r="F25" i="34"/>
  <c r="M217" i="33"/>
  <c r="Q6" i="1" s="1"/>
  <c r="N217" i="33"/>
  <c r="R6" i="1" s="1"/>
  <c r="O215" i="33"/>
  <c r="O217" i="33" s="1"/>
  <c r="S6" i="1" s="1"/>
  <c r="P215" i="33"/>
  <c r="P217" i="33" s="1"/>
  <c r="T6" i="1" s="1"/>
  <c r="Q215" i="33"/>
  <c r="Q217" i="33" s="1"/>
  <c r="J215" i="33"/>
  <c r="H217" i="33"/>
  <c r="B6" i="1" s="1"/>
  <c r="H216" i="33"/>
  <c r="L216" i="33" s="1"/>
  <c r="H215" i="33"/>
  <c r="R213" i="33"/>
  <c r="R6" i="33"/>
  <c r="R7" i="33"/>
  <c r="R8" i="33"/>
  <c r="R9" i="33"/>
  <c r="R10" i="33"/>
  <c r="R11" i="33"/>
  <c r="R12" i="33"/>
  <c r="R13" i="33"/>
  <c r="R14" i="33"/>
  <c r="R15" i="33"/>
  <c r="R16" i="33"/>
  <c r="R17" i="33"/>
  <c r="R18" i="33"/>
  <c r="R19" i="33"/>
  <c r="R20" i="33"/>
  <c r="R21" i="33"/>
  <c r="R22" i="33"/>
  <c r="R23" i="33"/>
  <c r="R24" i="33"/>
  <c r="R25" i="33"/>
  <c r="R26" i="33"/>
  <c r="R27" i="33"/>
  <c r="R28" i="33"/>
  <c r="R29" i="33"/>
  <c r="R30" i="33"/>
  <c r="R31" i="33"/>
  <c r="R32" i="33"/>
  <c r="R33" i="33"/>
  <c r="R5" i="33"/>
  <c r="Q102" i="35" l="1"/>
  <c r="B44" i="1"/>
  <c r="L217" i="33"/>
  <c r="P6" i="1" s="1"/>
  <c r="K216" i="33"/>
  <c r="K217" i="33" s="1"/>
  <c r="O6" i="1" s="1"/>
  <c r="J216" i="33"/>
  <c r="J217" i="33" s="1"/>
  <c r="N6" i="1" s="1"/>
  <c r="F26" i="34"/>
  <c r="N5" i="1" s="1"/>
  <c r="G25" i="34"/>
  <c r="G26" i="34" s="1"/>
  <c r="O5" i="1" s="1"/>
  <c r="R215" i="33"/>
  <c r="B42" i="1" l="1"/>
  <c r="M25" i="34"/>
  <c r="R217" i="33"/>
  <c r="R216" i="33"/>
  <c r="M26" i="34" l="1"/>
  <c r="E6" i="13"/>
  <c r="L4" i="13"/>
  <c r="J5" i="6" l="1"/>
  <c r="C6" i="6"/>
  <c r="J6" i="6" s="1"/>
  <c r="D6" i="6"/>
  <c r="E6" i="6"/>
  <c r="F6" i="6"/>
  <c r="G6" i="6"/>
  <c r="H6" i="6"/>
  <c r="I6" i="6"/>
  <c r="B6" i="6"/>
  <c r="K22" i="1" l="1"/>
  <c r="C15" i="1"/>
  <c r="U4" i="1" l="1"/>
  <c r="B4" i="1"/>
  <c r="K5" i="5" l="1"/>
  <c r="J3" i="9" l="1"/>
  <c r="B3" i="9" s="1"/>
  <c r="K3" i="4" l="1"/>
  <c r="K4" i="4"/>
  <c r="K5" i="4"/>
  <c r="K6" i="4"/>
  <c r="K7" i="4"/>
  <c r="K8" i="4"/>
  <c r="K9" i="4"/>
  <c r="K10" i="4"/>
  <c r="K6" i="5"/>
  <c r="K8" i="5"/>
  <c r="L3" i="13"/>
  <c r="C11" i="4" l="1"/>
  <c r="J3" i="6" l="1"/>
  <c r="J22" i="1" l="1"/>
  <c r="U7" i="1" l="1"/>
  <c r="U6" i="1"/>
  <c r="U8" i="1" l="1"/>
  <c r="U5" i="1"/>
  <c r="I22" i="1"/>
  <c r="K9" i="7" l="1"/>
  <c r="J10" i="7"/>
  <c r="I10" i="7"/>
  <c r="H10" i="7"/>
  <c r="G10" i="7"/>
  <c r="F10" i="7"/>
  <c r="E10" i="7"/>
  <c r="D10" i="7"/>
  <c r="N13" i="1" s="1"/>
  <c r="C10" i="7"/>
  <c r="B13" i="1" s="1"/>
  <c r="K5" i="7"/>
  <c r="K10" i="7" l="1"/>
  <c r="O13" i="1" l="1"/>
  <c r="P13" i="1"/>
  <c r="Q13" i="1"/>
  <c r="R13" i="1"/>
  <c r="S13" i="1"/>
  <c r="T13" i="1"/>
  <c r="U13" i="1" l="1"/>
  <c r="B39" i="21" l="1"/>
  <c r="D39" i="21"/>
  <c r="B12" i="21"/>
  <c r="B41" i="21" s="1"/>
  <c r="E19" i="21"/>
  <c r="E20" i="21"/>
  <c r="E21" i="21"/>
  <c r="E22" i="21"/>
  <c r="E23" i="21"/>
  <c r="E24" i="21"/>
  <c r="E26" i="21"/>
  <c r="E27" i="21"/>
  <c r="E28" i="21"/>
  <c r="E29" i="21"/>
  <c r="E31" i="21"/>
  <c r="E32" i="21"/>
  <c r="E34" i="21"/>
  <c r="E35" i="21"/>
  <c r="E37" i="21"/>
  <c r="E38" i="21"/>
  <c r="C11" i="21"/>
  <c r="C4" i="21"/>
  <c r="J4" i="6" l="1"/>
  <c r="B71" i="20"/>
  <c r="C36" i="21"/>
  <c r="D6" i="21"/>
  <c r="C13" i="20"/>
  <c r="D5" i="21"/>
  <c r="D11" i="21"/>
  <c r="C3" i="21"/>
  <c r="C9" i="21"/>
  <c r="C33" i="21"/>
  <c r="D2" i="21"/>
  <c r="B72" i="20"/>
  <c r="C25" i="21"/>
  <c r="D3" i="21"/>
  <c r="D8" i="21"/>
  <c r="C16" i="21"/>
  <c r="C14" i="20"/>
  <c r="C30" i="21"/>
  <c r="C17" i="21"/>
  <c r="C15" i="21"/>
  <c r="C5" i="21"/>
  <c r="D7" i="21"/>
  <c r="D9" i="21"/>
  <c r="D4" i="21"/>
  <c r="D10" i="21"/>
  <c r="C2" i="21"/>
  <c r="B70" i="20"/>
  <c r="C6" i="21"/>
  <c r="C18" i="21"/>
  <c r="C15" i="20"/>
  <c r="B73" i="20"/>
  <c r="C16" i="20" l="1"/>
  <c r="E16" i="21"/>
  <c r="E2" i="21"/>
  <c r="C12" i="21"/>
  <c r="E18" i="21"/>
  <c r="E6" i="21"/>
  <c r="E9" i="21"/>
  <c r="E33" i="21"/>
  <c r="D12" i="21"/>
  <c r="D41" i="21" s="1"/>
  <c r="E4" i="21"/>
  <c r="E8" i="21"/>
  <c r="E10" i="21"/>
  <c r="C39" i="21"/>
  <c r="E15" i="21"/>
  <c r="E17" i="21"/>
  <c r="E3" i="21"/>
  <c r="E5" i="21"/>
  <c r="E25" i="21"/>
  <c r="E30" i="21"/>
  <c r="E36" i="21"/>
  <c r="E7" i="21"/>
  <c r="E11" i="21"/>
  <c r="B74" i="20"/>
  <c r="B69" i="20"/>
  <c r="B75" i="20" l="1"/>
  <c r="C69" i="20" s="1"/>
  <c r="E12" i="21"/>
  <c r="C41" i="21"/>
  <c r="E39" i="21"/>
  <c r="D11" i="4"/>
  <c r="E11" i="4"/>
  <c r="E12" i="4" s="1"/>
  <c r="F11" i="4"/>
  <c r="F12" i="4" s="1"/>
  <c r="G11" i="4"/>
  <c r="G12" i="4" s="1"/>
  <c r="H11" i="4"/>
  <c r="H12" i="4" s="1"/>
  <c r="I11" i="4"/>
  <c r="I12" i="4" s="1"/>
  <c r="J11" i="4"/>
  <c r="J12" i="4" s="1"/>
  <c r="C74" i="20" l="1"/>
  <c r="D12" i="4"/>
  <c r="N9" i="1" s="1"/>
  <c r="K11" i="4"/>
  <c r="K12" i="4" s="1"/>
  <c r="E41" i="21"/>
  <c r="C71" i="20"/>
  <c r="C75" i="20"/>
  <c r="C72" i="20"/>
  <c r="C73" i="20"/>
  <c r="C70" i="20"/>
  <c r="D6" i="13" l="1"/>
  <c r="B14" i="1" s="1"/>
  <c r="N14" i="1"/>
  <c r="F6" i="13"/>
  <c r="O14" i="1" s="1"/>
  <c r="G6" i="13"/>
  <c r="P14" i="1" s="1"/>
  <c r="H6" i="13"/>
  <c r="Q14" i="1" s="1"/>
  <c r="I6" i="13"/>
  <c r="R14" i="1" s="1"/>
  <c r="J6" i="13"/>
  <c r="S14" i="1" s="1"/>
  <c r="K6" i="13"/>
  <c r="T14" i="1" s="1"/>
  <c r="U14" i="1" l="1"/>
  <c r="L6" i="13"/>
  <c r="O9" i="1" l="1"/>
  <c r="P9" i="1"/>
  <c r="Q9" i="1"/>
  <c r="R9" i="1"/>
  <c r="S9" i="1"/>
  <c r="T9" i="1"/>
  <c r="C12" i="4"/>
  <c r="B9" i="1" s="1"/>
  <c r="B45" i="1" l="1"/>
  <c r="U9" i="1"/>
  <c r="J9" i="5"/>
  <c r="T12" i="1" s="1"/>
  <c r="D9" i="5"/>
  <c r="N12" i="1" s="1"/>
  <c r="E9" i="5"/>
  <c r="O12" i="1" s="1"/>
  <c r="F9" i="5"/>
  <c r="P12" i="1" s="1"/>
  <c r="G9" i="5"/>
  <c r="Q12" i="1" s="1"/>
  <c r="H9" i="5"/>
  <c r="R12" i="1" s="1"/>
  <c r="I9" i="5"/>
  <c r="S12" i="1" s="1"/>
  <c r="B48" i="1" l="1"/>
  <c r="K9" i="5"/>
  <c r="U12" i="1"/>
  <c r="C9" i="5" l="1"/>
  <c r="B12" i="1" s="1"/>
  <c r="K3" i="5" l="1"/>
  <c r="B10" i="1" l="1"/>
  <c r="B76" i="20" s="1"/>
  <c r="B77" i="20" s="1"/>
  <c r="T10" i="1"/>
  <c r="S10" i="1"/>
  <c r="R10" i="1"/>
  <c r="Q10" i="1"/>
  <c r="P10" i="1"/>
  <c r="O10" i="1"/>
  <c r="N10" i="1"/>
  <c r="B46" i="1" l="1"/>
  <c r="U10" i="1"/>
  <c r="N11" i="1" l="1"/>
  <c r="O11" i="1"/>
  <c r="P11" i="1"/>
  <c r="Q11" i="1"/>
  <c r="R11" i="1"/>
  <c r="S11" i="1"/>
  <c r="T11" i="1"/>
  <c r="E15" i="1"/>
  <c r="E22" i="1" s="1"/>
  <c r="F15" i="1"/>
  <c r="G15" i="1"/>
  <c r="G22" i="1" s="1"/>
  <c r="H15" i="1"/>
  <c r="B11" i="1"/>
  <c r="B15" i="1" s="1"/>
  <c r="N15" i="1" l="1"/>
  <c r="N23" i="1" s="1"/>
  <c r="B47" i="1"/>
  <c r="B49" i="1"/>
  <c r="U11" i="1"/>
  <c r="U15" i="1" s="1"/>
  <c r="J15" i="1"/>
  <c r="T15" i="1"/>
  <c r="T23" i="1" s="1"/>
  <c r="R15" i="1"/>
  <c r="R23" i="1" s="1"/>
  <c r="P15" i="1"/>
  <c r="P23" i="1" s="1"/>
  <c r="L15" i="1"/>
  <c r="K15" i="1"/>
  <c r="I15" i="1"/>
  <c r="S15" i="1"/>
  <c r="S23" i="1" s="1"/>
  <c r="Q15" i="1"/>
  <c r="Q23" i="1" s="1"/>
  <c r="O15" i="1"/>
  <c r="O23" i="1" s="1"/>
  <c r="M15" i="1"/>
  <c r="H22" i="1"/>
  <c r="D15" i="1"/>
  <c r="D22" i="1" s="1"/>
  <c r="C16" i="1" l="1"/>
  <c r="N16" i="1"/>
  <c r="J16" i="1"/>
  <c r="M16" i="1"/>
  <c r="K16" i="1"/>
  <c r="I16" i="1"/>
  <c r="L16" i="1"/>
  <c r="C22" i="1"/>
  <c r="D16" i="1" l="1"/>
  <c r="F22" i="1" l="1"/>
  <c r="B34" i="1" s="1"/>
  <c r="B36" i="1" s="1"/>
  <c r="B37" i="1" l="1"/>
  <c r="B38" i="1" s="1"/>
  <c r="F16" i="1"/>
  <c r="G16" i="1"/>
  <c r="E16" i="1"/>
  <c r="B39" i="1" l="1"/>
  <c r="B52" i="1" s="1"/>
  <c r="B50" i="1"/>
  <c r="O16" i="1"/>
  <c r="P16" i="1"/>
  <c r="Q16" i="1"/>
  <c r="R16" i="1"/>
  <c r="S16" i="1"/>
  <c r="T16" i="1"/>
  <c r="H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 James</author>
    <author>Michael Brown</author>
  </authors>
  <commentList>
    <comment ref="D5" authorId="0" shapeId="0" xr:uid="{90882BC2-41BA-4011-AC46-A83C23895F4C}">
      <text>
        <r>
          <rPr>
            <b/>
            <sz val="9"/>
            <color indexed="81"/>
            <rFont val="Tahoma"/>
            <family val="2"/>
          </rPr>
          <t xml:space="preserve">Adam James:
</t>
        </r>
        <r>
          <rPr>
            <sz val="9"/>
            <color indexed="81"/>
            <rFont val="Tahoma"/>
            <family val="2"/>
          </rPr>
          <t>Total of 548 approved (550+2 demolitions), but 452</t>
        </r>
        <r>
          <rPr>
            <b/>
            <sz val="9"/>
            <color indexed="81"/>
            <rFont val="Tahoma"/>
            <family val="2"/>
          </rPr>
          <t xml:space="preserve"> </t>
        </r>
        <r>
          <rPr>
            <sz val="9"/>
            <color indexed="81"/>
            <rFont val="Tahoma"/>
            <family val="2"/>
          </rPr>
          <t>approved in outline reflected here</t>
        </r>
        <r>
          <rPr>
            <b/>
            <sz val="9"/>
            <color indexed="81"/>
            <rFont val="Tahoma"/>
            <family val="2"/>
          </rPr>
          <t xml:space="preserve">
</t>
        </r>
      </text>
    </comment>
    <comment ref="D8" authorId="0" shapeId="0" xr:uid="{2C80B7C5-E18E-4EAB-B3F2-66F1FB98B71A}">
      <text>
        <r>
          <rPr>
            <b/>
            <sz val="9"/>
            <color indexed="81"/>
            <rFont val="Tahoma"/>
            <family val="2"/>
          </rPr>
          <t>Adam James:</t>
        </r>
        <r>
          <rPr>
            <sz val="9"/>
            <color indexed="81"/>
            <rFont val="Tahoma"/>
            <family val="2"/>
          </rPr>
          <t xml:space="preserve">
Local Plan allocation was 1,800 in the plan period, with up to 4,000 in total. W/18/0643 (granted permission subject to S106) was for up to 2,500 on part of the site. 450 of these dwellings now expected during the plan period.</t>
        </r>
      </text>
    </comment>
    <comment ref="D9" authorId="1" shapeId="0" xr:uid="{57F9BABF-FB5A-4BF1-8B9E-6920D74D54F9}">
      <text>
        <r>
          <rPr>
            <b/>
            <sz val="9"/>
            <color indexed="81"/>
            <rFont val="Tahoma"/>
            <family val="2"/>
          </rPr>
          <t>Michael Brown:</t>
        </r>
        <r>
          <rPr>
            <sz val="9"/>
            <color indexed="81"/>
            <rFont val="Tahoma"/>
            <family val="2"/>
          </rPr>
          <t xml:space="preserve">
All 900 dwellings with outline approval are represented here. The reserved matters permission W/19/0229 (65 dwellings) is not expected to be implemented. </t>
        </r>
      </text>
    </comment>
    <comment ref="D10" authorId="1" shapeId="0" xr:uid="{4C4ED9EC-106A-4D2F-B74D-CC3C8D9D1D9D}">
      <text>
        <r>
          <rPr>
            <b/>
            <sz val="9"/>
            <color indexed="81"/>
            <rFont val="Tahoma"/>
            <family val="2"/>
          </rPr>
          <t>Michael Brown:</t>
        </r>
        <r>
          <rPr>
            <sz val="9"/>
            <color indexed="81"/>
            <rFont val="Tahoma"/>
            <family val="2"/>
          </rPr>
          <t xml:space="preserve">
620 new dwellings and 1 demolition. 449 of these are expected in the plan period.</t>
        </r>
      </text>
    </comment>
    <comment ref="D11" authorId="1" shapeId="0" xr:uid="{C6428706-EF11-4DDC-8332-4A95224B0242}">
      <text>
        <r>
          <rPr>
            <b/>
            <sz val="9"/>
            <color indexed="81"/>
            <rFont val="Tahoma"/>
            <family val="2"/>
          </rPr>
          <t>Michael Brown:</t>
        </r>
        <r>
          <rPr>
            <sz val="9"/>
            <color indexed="81"/>
            <rFont val="Tahoma"/>
            <family val="2"/>
          </rPr>
          <t xml:space="preserve">
Of the 425 dwellings approved, 296 are in outline; the remaining 129 are found in sheet b2</t>
        </r>
      </text>
    </comment>
    <comment ref="D16" authorId="1" shapeId="0" xr:uid="{E31BE7DF-14AC-4823-A0F1-0A5A8B1AB4E1}">
      <text>
        <r>
          <rPr>
            <b/>
            <sz val="9"/>
            <color indexed="81"/>
            <rFont val="Tahoma"/>
            <family val="2"/>
          </rPr>
          <t>Michael Brown:</t>
        </r>
        <r>
          <rPr>
            <sz val="9"/>
            <color indexed="81"/>
            <rFont val="Tahoma"/>
            <family val="2"/>
          </rPr>
          <t xml:space="preserve">
Of the 425 dwellings approved, 375 have reserved matters permission under W/19/0346; the remaining 50 are here</t>
        </r>
      </text>
    </comment>
    <comment ref="D17" authorId="1" shapeId="0" xr:uid="{0D93B9AF-367E-4FB3-8EBD-041B2C85499B}">
      <text>
        <r>
          <rPr>
            <b/>
            <sz val="9"/>
            <color indexed="81"/>
            <rFont val="Tahoma"/>
            <family val="2"/>
          </rPr>
          <t>Michael Brown:</t>
        </r>
        <r>
          <rPr>
            <sz val="9"/>
            <color indexed="81"/>
            <rFont val="Tahoma"/>
            <family val="2"/>
          </rPr>
          <t xml:space="preserve">
Of the 735 dwellings approved, 698 have reserved matters permission under W/18/1442, W/18/1832, W/19/1445 and W/20/0232; the remaining 37 are here.</t>
        </r>
      </text>
    </comment>
    <comment ref="A18" authorId="1" shapeId="0" xr:uid="{B927B1C1-C18C-4438-B120-33613E329205}">
      <text>
        <r>
          <rPr>
            <b/>
            <sz val="9"/>
            <color indexed="81"/>
            <rFont val="Tahoma"/>
            <family val="2"/>
          </rPr>
          <t>Michael Brown:</t>
        </r>
        <r>
          <rPr>
            <sz val="9"/>
            <color indexed="81"/>
            <rFont val="Tahoma"/>
            <family val="2"/>
          </rPr>
          <t xml:space="preserve">
There is also an older permission for 19 dwellings under W/18/0190. Only one is shown here to avoid double counting.</t>
        </r>
      </text>
    </comment>
    <comment ref="D22" authorId="1" shapeId="0" xr:uid="{00000000-0006-0000-0100-000007000000}">
      <text>
        <r>
          <rPr>
            <b/>
            <sz val="9"/>
            <color indexed="81"/>
            <rFont val="Tahoma"/>
            <family val="2"/>
          </rPr>
          <t>Michael Brown:</t>
        </r>
        <r>
          <rPr>
            <sz val="9"/>
            <color indexed="81"/>
            <rFont val="Tahoma"/>
            <family val="2"/>
          </rPr>
          <t xml:space="preserve">
There is also another outline permission for this site under W/19/1915; only one of these permissions is shown here to avoid double counting.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Kevin Yates</author>
    <author>Adam James</author>
  </authors>
  <commentList>
    <comment ref="D18" authorId="0" shapeId="0" xr:uid="{17FC4504-27D0-479B-9E5F-C9746A0B9F87}">
      <text>
        <r>
          <rPr>
            <b/>
            <sz val="9"/>
            <color indexed="81"/>
            <rFont val="Tahoma"/>
            <charset val="1"/>
          </rPr>
          <t>Kevin Yates:</t>
        </r>
        <r>
          <rPr>
            <sz val="9"/>
            <color indexed="81"/>
            <rFont val="Tahoma"/>
            <charset val="1"/>
          </rPr>
          <t xml:space="preserve">
125 in W/19/0784 plus a further 4 granted subject to conditions in W/20/2089</t>
        </r>
      </text>
    </comment>
    <comment ref="A23" authorId="1" shapeId="0" xr:uid="{C1A94D75-F612-4A0C-817B-F2211DEE653A}">
      <text>
        <r>
          <rPr>
            <b/>
            <sz val="9"/>
            <color indexed="81"/>
            <rFont val="Tahoma"/>
            <charset val="1"/>
          </rPr>
          <t>Adam James:</t>
        </r>
        <r>
          <rPr>
            <sz val="9"/>
            <color indexed="81"/>
            <rFont val="Tahoma"/>
            <charset val="1"/>
          </rPr>
          <t xml:space="preserve">
W/19/0229 has been superseded by W/21/0930.</t>
        </r>
      </text>
    </comment>
    <comment ref="A30" authorId="1" shapeId="0" xr:uid="{EB30FEE7-4207-4A7E-B91D-B0934FFD47F6}">
      <text>
        <r>
          <rPr>
            <b/>
            <sz val="9"/>
            <color indexed="81"/>
            <rFont val="Tahoma"/>
            <charset val="1"/>
          </rPr>
          <t>Adam James:</t>
        </r>
        <r>
          <rPr>
            <sz val="9"/>
            <color indexed="81"/>
            <rFont val="Tahoma"/>
            <charset val="1"/>
          </rPr>
          <t xml:space="preserve">
W/20/0433 increased development to 17 dwellings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Brown</author>
  </authors>
  <commentList>
    <comment ref="C3" authorId="0" shapeId="0" xr:uid="{00000000-0006-0000-0400-000001000000}">
      <text>
        <r>
          <rPr>
            <b/>
            <sz val="9"/>
            <color indexed="81"/>
            <rFont val="Tahoma"/>
            <family val="2"/>
          </rPr>
          <t>Michael Brown:</t>
        </r>
        <r>
          <rPr>
            <sz val="9"/>
            <color indexed="81"/>
            <rFont val="Tahoma"/>
            <family val="2"/>
          </rPr>
          <t xml:space="preserve">
SHLAA identified this site as suitable for 10 dwellings; now not expected to come forward for housing</t>
        </r>
      </text>
    </comment>
    <comment ref="C4" authorId="0" shapeId="0" xr:uid="{00000000-0006-0000-0400-000002000000}">
      <text>
        <r>
          <rPr>
            <b/>
            <sz val="9"/>
            <color indexed="81"/>
            <rFont val="Tahoma"/>
            <family val="2"/>
          </rPr>
          <t>Michael Brown:</t>
        </r>
        <r>
          <rPr>
            <sz val="9"/>
            <color indexed="81"/>
            <rFont val="Tahoma"/>
            <family val="2"/>
          </rPr>
          <t xml:space="preserve">
SHLAA identified this part of the site as suitable for 20 dwellings; now not expected to come forward for housing</t>
        </r>
      </text>
    </comment>
    <comment ref="C5" authorId="0" shapeId="0" xr:uid="{00000000-0006-0000-0400-000003000000}">
      <text>
        <r>
          <rPr>
            <b/>
            <sz val="9"/>
            <color indexed="81"/>
            <rFont val="Tahoma"/>
            <family val="2"/>
          </rPr>
          <t>Michael Brown:</t>
        </r>
        <r>
          <rPr>
            <sz val="9"/>
            <color indexed="81"/>
            <rFont val="Tahoma"/>
            <family val="2"/>
          </rPr>
          <t xml:space="preserve">
SHLAA identified this site as suitable for 5 dwellings; no plans to build here in the near future.</t>
        </r>
      </text>
    </comment>
    <comment ref="C6" authorId="0" shapeId="0" xr:uid="{00000000-0006-0000-0400-000004000000}">
      <text>
        <r>
          <rPr>
            <b/>
            <sz val="8"/>
            <color indexed="81"/>
            <rFont val="Tahoma"/>
            <family val="2"/>
          </rPr>
          <t>Michael Brown:</t>
        </r>
        <r>
          <rPr>
            <sz val="8"/>
            <color indexed="81"/>
            <rFont val="Tahoma"/>
            <family val="2"/>
          </rPr>
          <t xml:space="preserve">
SHLAA identified site suitable for 6 dwellings, now expected to come forward for non-residential uses</t>
        </r>
      </text>
    </comment>
    <comment ref="C7" authorId="0" shapeId="0" xr:uid="{00000000-0006-0000-0400-000005000000}">
      <text>
        <r>
          <rPr>
            <b/>
            <sz val="9"/>
            <color indexed="81"/>
            <rFont val="Tahoma"/>
            <family val="2"/>
          </rPr>
          <t>Michael Brown:</t>
        </r>
        <r>
          <rPr>
            <sz val="9"/>
            <color indexed="81"/>
            <rFont val="Tahoma"/>
            <family val="2"/>
          </rPr>
          <t xml:space="preserve">
Identified in SHLAA as suitable for 5 dwellings; now not expected to come forward for residential use.</t>
        </r>
      </text>
    </comment>
    <comment ref="C8" authorId="0" shapeId="0" xr:uid="{00000000-0006-0000-0400-000006000000}">
      <text>
        <r>
          <rPr>
            <b/>
            <sz val="9"/>
            <color indexed="81"/>
            <rFont val="Tahoma"/>
            <family val="2"/>
          </rPr>
          <t>Michael Brown:</t>
        </r>
        <r>
          <rPr>
            <sz val="9"/>
            <color indexed="81"/>
            <rFont val="Tahoma"/>
            <family val="2"/>
          </rPr>
          <t xml:space="preserve">
SHLAA identified as suitable for 20 dwellings; now not clear whether site will come forward for residential use.</t>
        </r>
      </text>
    </comment>
    <comment ref="C9" authorId="0" shapeId="0" xr:uid="{00000000-0006-0000-0400-000007000000}">
      <text>
        <r>
          <rPr>
            <b/>
            <sz val="9"/>
            <color indexed="81"/>
            <rFont val="Tahoma"/>
            <family val="2"/>
          </rPr>
          <t>Michael Brown:</t>
        </r>
        <r>
          <rPr>
            <sz val="9"/>
            <color indexed="81"/>
            <rFont val="Tahoma"/>
            <family val="2"/>
          </rPr>
          <t xml:space="preserve">
SHLAA identified as suitable for 42 dwellings; now not clear whether site will come forward for residential use.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Brown</author>
  </authors>
  <commentList>
    <comment ref="C3" authorId="0" shapeId="0" xr:uid="{00000000-0006-0000-0700-000001000000}">
      <text>
        <r>
          <rPr>
            <b/>
            <sz val="9"/>
            <color indexed="81"/>
            <rFont val="Tahoma"/>
            <charset val="1"/>
          </rPr>
          <t>Michael Brown:</t>
        </r>
        <r>
          <rPr>
            <sz val="9"/>
            <color indexed="81"/>
            <rFont val="Tahoma"/>
            <charset val="1"/>
          </rPr>
          <t xml:space="preserve">
Local plan allocated 215 dwellings; current estimate is that 300 dwellings will be delivered here</t>
        </r>
      </text>
    </comment>
    <comment ref="C5" authorId="0" shapeId="0" xr:uid="{00000000-0006-0000-0700-000002000000}">
      <text>
        <r>
          <rPr>
            <b/>
            <sz val="9"/>
            <color indexed="81"/>
            <rFont val="Tahoma"/>
            <family val="2"/>
          </rPr>
          <t xml:space="preserve">Michael Brown:
</t>
        </r>
        <r>
          <rPr>
            <sz val="9"/>
            <color indexed="81"/>
            <rFont val="Tahoma"/>
            <family val="2"/>
          </rPr>
          <t>Local plan allocation for whole of H11 is 140 dwellings; 19 dwellings represents the residual after accounting for 121 dwellings elsewhere on H11 in the granted application W/20/0760.</t>
        </r>
      </text>
    </comment>
    <comment ref="C7" authorId="0" shapeId="0" xr:uid="{00000000-0006-0000-0700-000003000000}">
      <text>
        <r>
          <rPr>
            <b/>
            <sz val="9"/>
            <color indexed="81"/>
            <rFont val="Tahoma"/>
            <family val="2"/>
          </rPr>
          <t>Michael Brown:</t>
        </r>
        <r>
          <rPr>
            <sz val="9"/>
            <color indexed="81"/>
            <rFont val="Tahoma"/>
            <family val="2"/>
          </rPr>
          <t xml:space="preserve">
Previous planning permission for this site has now lapsed. Local plan allocated 100 dwellings for this site; current estimate is 200 will be delivered here.</t>
        </r>
      </text>
    </comment>
    <comment ref="C8" authorId="0" shapeId="0" xr:uid="{00000000-0006-0000-0700-000004000000}">
      <text>
        <r>
          <rPr>
            <b/>
            <sz val="9"/>
            <color indexed="81"/>
            <rFont val="Tahoma"/>
            <family val="2"/>
          </rPr>
          <t>Adam James:</t>
        </r>
        <r>
          <rPr>
            <sz val="9"/>
            <color indexed="81"/>
            <rFont val="Tahoma"/>
            <family val="2"/>
          </rPr>
          <t xml:space="preserve">
Local plan allocation was for 75 dwellings;  W/19/0531 (up to 90 dwellings) granted subject to conditions and signing of s106. Remaining land estimated to provide 159 dwellings.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 Brown</author>
    <author>Adam James</author>
  </authors>
  <commentList>
    <comment ref="C4" authorId="0" shapeId="0" xr:uid="{00000000-0006-0000-0800-000002000000}">
      <text>
        <r>
          <rPr>
            <b/>
            <sz val="9"/>
            <color indexed="81"/>
            <rFont val="Tahoma"/>
            <family val="2"/>
          </rPr>
          <t>Michael Brown:</t>
        </r>
        <r>
          <rPr>
            <sz val="9"/>
            <color indexed="81"/>
            <rFont val="Tahoma"/>
            <family val="2"/>
          </rPr>
          <t xml:space="preserve">
Remaining part of the allocation not covered by W/20/0617 expected to hold 300 dwellings, of which 80 are expected during the plan period.</t>
        </r>
      </text>
    </comment>
    <comment ref="C5" authorId="1" shapeId="0" xr:uid="{FFCEC229-1C32-4132-B9B5-58D3A05FDDD5}">
      <text>
        <r>
          <rPr>
            <b/>
            <sz val="9"/>
            <color indexed="81"/>
            <rFont val="Tahoma"/>
            <family val="2"/>
          </rPr>
          <t>Adam James:</t>
        </r>
        <r>
          <rPr>
            <sz val="9"/>
            <color indexed="81"/>
            <rFont val="Tahoma"/>
            <family val="2"/>
          </rPr>
          <t xml:space="preserve">
Allocated in Local Plan for 59, but c80 dwellings expected</t>
        </r>
      </text>
    </comment>
    <comment ref="C7" authorId="0" shapeId="0" xr:uid="{00000000-0006-0000-0800-000004000000}">
      <text>
        <r>
          <rPr>
            <b/>
            <sz val="9"/>
            <color indexed="81"/>
            <rFont val="Tahoma"/>
            <family val="2"/>
          </rPr>
          <t>Adam James:</t>
        </r>
        <r>
          <rPr>
            <sz val="9"/>
            <color indexed="81"/>
            <rFont val="Tahoma"/>
            <family val="2"/>
          </rPr>
          <t xml:space="preserve">
Local plan allocated 760 dwellings for the whole of H06. Current estimates for site capacity are 861 dwellings. 311 is the estimated residual capacity accounting for permitted areas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Adam James</author>
  </authors>
  <commentList>
    <comment ref="D4" authorId="0" shapeId="0" xr:uid="{E6553D7D-ED28-401E-B41E-23FAD44740B5}">
      <text>
        <r>
          <rPr>
            <b/>
            <sz val="9"/>
            <color indexed="81"/>
            <rFont val="Tahoma"/>
            <family val="2"/>
          </rPr>
          <t>Adam James:</t>
        </r>
        <r>
          <rPr>
            <sz val="9"/>
            <color indexed="81"/>
            <rFont val="Tahoma"/>
            <family val="2"/>
          </rPr>
          <t xml:space="preserve">
Outline application submitted - W/22/0484</t>
        </r>
      </text>
    </comment>
  </commentList>
</comments>
</file>

<file path=xl/sharedStrings.xml><?xml version="1.0" encoding="utf-8"?>
<sst xmlns="http://schemas.openxmlformats.org/spreadsheetml/2006/main" count="1274" uniqueCount="933">
  <si>
    <t>2011/12</t>
  </si>
  <si>
    <t>2012/13</t>
  </si>
  <si>
    <t>2013/14</t>
  </si>
  <si>
    <t>2014/15</t>
  </si>
  <si>
    <t>2015/16</t>
  </si>
  <si>
    <t>2016/17</t>
  </si>
  <si>
    <t>2017/18</t>
  </si>
  <si>
    <t>2018/19</t>
  </si>
  <si>
    <t>2019/20</t>
  </si>
  <si>
    <t>2020/21</t>
  </si>
  <si>
    <t>2021/22</t>
  </si>
  <si>
    <t>2023/24</t>
  </si>
  <si>
    <t>2024/25</t>
  </si>
  <si>
    <t>2025/26</t>
  </si>
  <si>
    <t>2026/27</t>
  </si>
  <si>
    <t>2027/28</t>
  </si>
  <si>
    <t>2028/29</t>
  </si>
  <si>
    <t>Total</t>
  </si>
  <si>
    <t>Telephone Exchange</t>
  </si>
  <si>
    <t>Nelson Club, Car park</t>
  </si>
  <si>
    <t>Talisman Theatre</t>
  </si>
  <si>
    <t>Cubbington</t>
  </si>
  <si>
    <t>Kingswood</t>
  </si>
  <si>
    <t>Radford Semele</t>
  </si>
  <si>
    <t>Barford</t>
  </si>
  <si>
    <t>Baginton</t>
  </si>
  <si>
    <t>Burton Green</t>
  </si>
  <si>
    <t>Hatton Park</t>
  </si>
  <si>
    <t>Leek Wootton</t>
  </si>
  <si>
    <t>Hampton Magna</t>
  </si>
  <si>
    <t>TOTAL</t>
  </si>
  <si>
    <t>Year</t>
  </si>
  <si>
    <t>Actual Completions</t>
  </si>
  <si>
    <t>Forecast Completions</t>
  </si>
  <si>
    <t>Lock Lane</t>
  </si>
  <si>
    <t>SHLAA Ref</t>
  </si>
  <si>
    <t>L30</t>
  </si>
  <si>
    <t>L32</t>
  </si>
  <si>
    <t>W25</t>
  </si>
  <si>
    <t>W29</t>
  </si>
  <si>
    <t>K15</t>
  </si>
  <si>
    <t>W40</t>
  </si>
  <si>
    <t>2022/23</t>
  </si>
  <si>
    <t>Former sewage Works, Harbury Lane</t>
  </si>
  <si>
    <t>Completions</t>
  </si>
  <si>
    <t>W43</t>
  </si>
  <si>
    <t>Total - less 10%</t>
  </si>
  <si>
    <t>Cumulative Total</t>
  </si>
  <si>
    <t>Bishops Tachbrook</t>
  </si>
  <si>
    <t>Housing Trajectory 2011 - 2029</t>
  </si>
  <si>
    <t>Year 1</t>
  </si>
  <si>
    <t>Year 2</t>
  </si>
  <si>
    <t>Year 3</t>
  </si>
  <si>
    <t>Year 4</t>
  </si>
  <si>
    <t>Year 5</t>
  </si>
  <si>
    <t>Year 6</t>
  </si>
  <si>
    <t>Year 7</t>
  </si>
  <si>
    <t>L06</t>
  </si>
  <si>
    <t>W/15/0981</t>
  </si>
  <si>
    <t>W/14/0300</t>
  </si>
  <si>
    <t>Outline</t>
  </si>
  <si>
    <t>W/14/0967</t>
  </si>
  <si>
    <t>Baddesley Clinton</t>
  </si>
  <si>
    <t>Stoneleigh</t>
  </si>
  <si>
    <t>Lapworth</t>
  </si>
  <si>
    <t>Beausale</t>
  </si>
  <si>
    <t>Ashow</t>
  </si>
  <si>
    <t>Bubbenhall</t>
  </si>
  <si>
    <t>W/15/1230</t>
  </si>
  <si>
    <t>Erection of one bedroom dwelling.</t>
  </si>
  <si>
    <t>W/15/1635</t>
  </si>
  <si>
    <t>W/15/1683</t>
  </si>
  <si>
    <t>Rowington Green</t>
  </si>
  <si>
    <t>Rowington</t>
  </si>
  <si>
    <t>W/15/0728</t>
  </si>
  <si>
    <t>Erection of two dwellings</t>
  </si>
  <si>
    <t>Haseley Knob</t>
  </si>
  <si>
    <t>W/15/2017</t>
  </si>
  <si>
    <t>Offchurch</t>
  </si>
  <si>
    <t>W/14/1479</t>
  </si>
  <si>
    <t>Total (Net)</t>
  </si>
  <si>
    <t>Five Year Supply</t>
  </si>
  <si>
    <t>d) Windfall Allowance</t>
  </si>
  <si>
    <t>e) Canalside &amp; Employment Regen Areas</t>
  </si>
  <si>
    <t>f) Allocated Brownfield Sites</t>
  </si>
  <si>
    <t>g) Allocated Greenfield Sites</t>
  </si>
  <si>
    <t>Urban brownfield</t>
  </si>
  <si>
    <t>Greenfield edge of Kenilworth</t>
  </si>
  <si>
    <t>Greenfield edge of Coventry</t>
  </si>
  <si>
    <t>Growth villages</t>
  </si>
  <si>
    <t>Elsewhere</t>
  </si>
  <si>
    <t>Greenfield edge of Warwick, Leamington and Whitnash</t>
  </si>
  <si>
    <t>Windfalls</t>
  </si>
  <si>
    <t>Spatial Area</t>
  </si>
  <si>
    <t>Units</t>
  </si>
  <si>
    <t>Sum of Total</t>
  </si>
  <si>
    <t>Row Labels</t>
  </si>
  <si>
    <t>Grand Total</t>
  </si>
  <si>
    <t>Sum of Remaining</t>
  </si>
  <si>
    <t>Sum of Total - 10%</t>
  </si>
  <si>
    <t>(blank)</t>
  </si>
  <si>
    <t>Growth Villages</t>
  </si>
  <si>
    <t>Small Shlaa Sites</t>
  </si>
  <si>
    <t>Commitments</t>
  </si>
  <si>
    <t>Allocated Greenfield Sites</t>
  </si>
  <si>
    <t>New Allocated Sites Jan 2016</t>
  </si>
  <si>
    <t>Allocated Brownfield Sites</t>
  </si>
  <si>
    <t>Canalside &amp; Employment Regeneration Areas</t>
  </si>
  <si>
    <t>Villages</t>
  </si>
  <si>
    <t>Commitments - April and May 2016</t>
  </si>
  <si>
    <t>Spatial Area Sub Total</t>
  </si>
  <si>
    <t>% of Spatial Area Sub Total</t>
  </si>
  <si>
    <t>NB. Gross figure used for Completions (101 losses/conversions across area)</t>
  </si>
  <si>
    <t>NB. Gross figure used for Commitments (53 losses/conversions across area)</t>
  </si>
  <si>
    <t>Limited Infill Villages</t>
  </si>
  <si>
    <t>Chessetts Wood</t>
  </si>
  <si>
    <t>Eathorpe</t>
  </si>
  <si>
    <t>Hampton-on-the-Hill</t>
  </si>
  <si>
    <t>Hatton Green</t>
  </si>
  <si>
    <t>Hatton Station</t>
  </si>
  <si>
    <t>Hill wootton</t>
  </si>
  <si>
    <t>Little Shrewley</t>
  </si>
  <si>
    <t>Lowsonford</t>
  </si>
  <si>
    <t>Norton Lindsey</t>
  </si>
  <si>
    <t>Old Milverton</t>
  </si>
  <si>
    <t>Sherbourne</t>
  </si>
  <si>
    <t>Shrewley Common</t>
  </si>
  <si>
    <t>Wasperton</t>
  </si>
  <si>
    <t>Weston-under-Wetherley</t>
  </si>
  <si>
    <t>Bishop’s Tachbrook</t>
  </si>
  <si>
    <t>Allocations</t>
  </si>
  <si>
    <t>Growth Villages Sub Total</t>
  </si>
  <si>
    <t>Limited Infill Villages Sub Total</t>
  </si>
  <si>
    <t>Villages Total</t>
  </si>
  <si>
    <t xml:space="preserve">c) Small Urban SHLAA Sites (Less 10% - rounded) </t>
  </si>
  <si>
    <t>W/15/2163</t>
  </si>
  <si>
    <t>W/16/2217</t>
  </si>
  <si>
    <t>W/16/0656</t>
  </si>
  <si>
    <t>W/16/1725</t>
  </si>
  <si>
    <t>W/15/1993</t>
  </si>
  <si>
    <t>W/16/2209</t>
  </si>
  <si>
    <t>W/15/1665</t>
  </si>
  <si>
    <t>W/16/1645</t>
  </si>
  <si>
    <t>Jewsons (not including Dairy site)</t>
  </si>
  <si>
    <t>h) Allocated Sites Villages</t>
  </si>
  <si>
    <t>c) Small SHLAA Sites</t>
  </si>
  <si>
    <t>e) Canalside &amp; Employment Regeneration Areas</t>
  </si>
  <si>
    <t xml:space="preserve"> f) Allocated Brownfield Sites</t>
  </si>
  <si>
    <t xml:space="preserve"> g) Allocated Greenfield Sites</t>
  </si>
  <si>
    <t>a) All Sites  - Summary of Actual and Forecast Completions</t>
  </si>
  <si>
    <t>Edge of Warwick, Leamington, Whitnash</t>
  </si>
  <si>
    <t xml:space="preserve">Edge of Kenilworth </t>
  </si>
  <si>
    <t>Edge of Coventry</t>
  </si>
  <si>
    <t>W/16/1830</t>
  </si>
  <si>
    <t>W/17/0465</t>
  </si>
  <si>
    <t>W/17/0911</t>
  </si>
  <si>
    <t>W/17/1224</t>
  </si>
  <si>
    <t>W/17/1612</t>
  </si>
  <si>
    <t>Erection of new dwelling</t>
  </si>
  <si>
    <t>W/17/1828</t>
  </si>
  <si>
    <t>W/17/2084</t>
  </si>
  <si>
    <t>W/17/2328</t>
  </si>
  <si>
    <t>Idex Site, Charles Street</t>
  </si>
  <si>
    <t>Heathcote Hill Farmhouse</t>
  </si>
  <si>
    <t>Edmondscote Manor</t>
  </si>
  <si>
    <t>Hybrid</t>
  </si>
  <si>
    <t>W/17/2357</t>
  </si>
  <si>
    <t>Land to the South of  Westwood Heath Road, Burton Green, Coventry</t>
  </si>
  <si>
    <t>Land at Asps Farm,bound by Europa Way and Banbury Road , Bishops Tachbrook, Leamington Spa, CV34 6SS</t>
  </si>
  <si>
    <t>Land North of Gallows Hill, Warwick, CV34 6SJ</t>
  </si>
  <si>
    <t>Land between Myton Road and Europa Way Warwick,</t>
  </si>
  <si>
    <t>Unit 3, Holly House, Queensway, Leamington Spa, CV31 3LZ</t>
  </si>
  <si>
    <t>W/18/1435</t>
  </si>
  <si>
    <t>Land South of Gallows Hill / Banbury Road, Warwick, CV34 6RN</t>
  </si>
  <si>
    <t>Under construction</t>
  </si>
  <si>
    <t>Completed</t>
  </si>
  <si>
    <t>Full</t>
  </si>
  <si>
    <t>W/02/1636</t>
  </si>
  <si>
    <t>HILL FARM, OFFCHURCH ROAD, CUBBINGTON.</t>
  </si>
  <si>
    <t>W/05/1446</t>
  </si>
  <si>
    <t>Park Farm Barns, Stareton Lane, Stoneleigh, Kenilworth, CV8 2LL</t>
  </si>
  <si>
    <t>Conversion of barns to 3 live-work units</t>
  </si>
  <si>
    <t>W/08/0878</t>
  </si>
  <si>
    <t>14 Wise Street, Leamington Spa, CV31 3AP</t>
  </si>
  <si>
    <t>W/08/1438</t>
  </si>
  <si>
    <t>16 Wise Street/5 &amp; 6 Wise Terrace, Leamington Spa, CV31 3AP</t>
  </si>
  <si>
    <t>W/14/1305</t>
  </si>
  <si>
    <t>1 Trinity Mews, Priory Road, Warwick, CV34 4NA</t>
  </si>
  <si>
    <t>Bridge Dental Practice, Court Street, Leamington Spa, CV31 2BB</t>
  </si>
  <si>
    <t>Land adjacent to 3A Cross Street, Leamington Spa, CV32 4PX</t>
  </si>
  <si>
    <t>Land off, Charles Street, Warwick, CV34 5LQ</t>
  </si>
  <si>
    <t>56 Southam Road, Radford Semele, Leamington Spa, CV31 1TA</t>
  </si>
  <si>
    <t>Lapworth Farm, Spring Lane, Lapworth, Solihull, B94 5NS</t>
  </si>
  <si>
    <t>Land to Rear of Avon Court, School Lane, Kenilworth</t>
  </si>
  <si>
    <t>High Chimneys, Lapworth Street, Bushwood, Lowsonford, Henley-in-Arden, B95 5ET</t>
  </si>
  <si>
    <t>63 Bedford Street, Leamington Spa, CV32 5DN</t>
  </si>
  <si>
    <t>Warren Farm, Birmingham Road, Baddesley Clinton, Solihull, B93 0BX</t>
  </si>
  <si>
    <t>Land at Earl Rivers Avenue, adj Gallagher House, Gallagher Way, Gallagher Business Park, Warwick, CV34 6AF</t>
  </si>
  <si>
    <t>Land at Haseley Knob, Haseley, Warwick CV35 7NJ</t>
  </si>
  <si>
    <t>87 Rugby Road, Cubbington, Leamington Spa, CV32 7JH</t>
  </si>
  <si>
    <t>Building A &amp; B, Leam Lodge Farm, Eathorpe Fields Road, Hunningham, Leamington Spa, CV33 9ED</t>
  </si>
  <si>
    <t>Erection of 1no. dwelling</t>
  </si>
  <si>
    <t>Horsley House Farm, Norton Curlieu Lane, Norton Lindsey, Warwick, CV35 8RD</t>
  </si>
  <si>
    <t>2 Manor Farm House, Lime Avenue, Lillington, Leamington Spa, CV32 7DB</t>
  </si>
  <si>
    <t>4 Windsor Street, Leamington Spa, CV32 5EB</t>
  </si>
  <si>
    <t>Treharrock, Valley Road, Lillington, Leamington Spa, CV32 7SJ</t>
  </si>
  <si>
    <t>3 George Street, Leamington Spa, CV31 1ET</t>
  </si>
  <si>
    <t>Cannings Farm, Canada Lane, Norton Lindsey, Warwick, CV35 8JH</t>
  </si>
  <si>
    <t>4 Acres Salad, Old Warwick Road, Lapworth, Solihull B94 6AU</t>
  </si>
  <si>
    <t>4 Portland Street, Leamington Spa, CV32 5HE</t>
  </si>
  <si>
    <t>W/17/1545</t>
  </si>
  <si>
    <t>13 St Marys Road, Leamington Spa, CV31 1JN</t>
  </si>
  <si>
    <t>Woodside Farm, Harbury Lane, Bishops Tachbrook, Leamington Spa, CV33 9QA</t>
  </si>
  <si>
    <t>Old Beams, Lapworth Street, Bushwood, Lowsonford, Henley-in-Arden, B95 5HJ</t>
  </si>
  <si>
    <t>Kites Nest Farm, Kites Nest Lane, Beausale, Warwick, CV35 7PB</t>
  </si>
  <si>
    <t>9-11 Clemens Street, Leamington Spa, CV31 2DW</t>
  </si>
  <si>
    <t>Land off Rugby Road and Coventry Road, Cubbington, CV32 7JN</t>
  </si>
  <si>
    <t>Erection of 2no. dwellings</t>
  </si>
  <si>
    <t>Arden Guest House, 20 Queens Road, Kenilworth, CV8 1JQ</t>
  </si>
  <si>
    <t>W/18/0496</t>
  </si>
  <si>
    <t>Land and Barn Abutting Crossroads at Finwood Road and  Old Warwick Road, Rowington, Warwick, CV35 7BU</t>
  </si>
  <si>
    <t>W/18/0588</t>
  </si>
  <si>
    <t>Land off Queens Road, Kenilworth, CV8 1JQ</t>
  </si>
  <si>
    <t>Erection of 4no. 2 bed flats</t>
  </si>
  <si>
    <t>W/18/0744</t>
  </si>
  <si>
    <t>8 Carter Drive, Barford, Warwick, CV35 8ET</t>
  </si>
  <si>
    <t>W/18/0917</t>
  </si>
  <si>
    <t>37 Haddon Road, Lillington, Leamington Spa, CV32 7QY</t>
  </si>
  <si>
    <t>W/18/0958</t>
  </si>
  <si>
    <t>Shop and Premises, 170 Emscote Road, Warwick, CV34 5QN</t>
  </si>
  <si>
    <t>W/18/1086</t>
  </si>
  <si>
    <t>1 Masefield Avenue, Warwick, CV34 6JU</t>
  </si>
  <si>
    <t>Erection of 2 bed dwellling house</t>
  </si>
  <si>
    <t>W/18/1143</t>
  </si>
  <si>
    <t>Fernhill Farm Cottages, Rouncil Lane, Kenilworth, CV8 1NN</t>
  </si>
  <si>
    <t>W/18/1158</t>
  </si>
  <si>
    <t>Witherwell Barn, Grove Farm Road, Ashow, Kenilworth, CV8 2LE</t>
  </si>
  <si>
    <t>W/18/1215</t>
  </si>
  <si>
    <t>172 Emscote Road, Warwick, CV34 5QN</t>
  </si>
  <si>
    <t>W/18/1228</t>
  </si>
  <si>
    <t>18-20 Warwick Road, Kenilworth, CV8 1HE</t>
  </si>
  <si>
    <t>W/18/1419</t>
  </si>
  <si>
    <t>57-59 Regent Street, Leamington Spa, CV32 5EE</t>
  </si>
  <si>
    <t>W/18/1431</t>
  </si>
  <si>
    <t>Phase 2D Grove Farm, Harbury Lane, Bishops Tachbrook, Leamington Spa, CV33 9QF</t>
  </si>
  <si>
    <t>W/18/1442</t>
  </si>
  <si>
    <t>Land at, Europa Way, Warwick</t>
  </si>
  <si>
    <t>W/18/1461</t>
  </si>
  <si>
    <t>Barn, Oldfield Farm, Old Warwick Road, Rowington, Warwick, CV35 7AA</t>
  </si>
  <si>
    <t>Victoria Colonnade, Leamington Spa, CV31 3AA</t>
  </si>
  <si>
    <t>W/18/1723</t>
  </si>
  <si>
    <t>Land Adjacent , 90 Whitemoor Road, Kenilworth</t>
  </si>
  <si>
    <t>26 Oakley Wood Road, Bishops Tachbrook, Leamington Spa, CV33 9RW</t>
  </si>
  <si>
    <t>W/18/1832</t>
  </si>
  <si>
    <t>Land between Myton Road and Europa Way, Warwick</t>
  </si>
  <si>
    <t>W/18/1906</t>
  </si>
  <si>
    <t>207 Rugby Road, Leamington Spa, CV32 6DY</t>
  </si>
  <si>
    <t>W/18/1952</t>
  </si>
  <si>
    <t>Land On The South East Side Of, Offchurch Lane, Radford Semele, Leamington Spa</t>
  </si>
  <si>
    <t>W/18/2010</t>
  </si>
  <si>
    <t>36 Lillington Road, Leamington Spa, CV32 5YZ</t>
  </si>
  <si>
    <t>W/18/2058</t>
  </si>
  <si>
    <t>Chessetts Wood Farm, Chessetts Wood Road, Lapworth, Solihull, B94 6EW</t>
  </si>
  <si>
    <t>W/18/2148</t>
  </si>
  <si>
    <t>The Mill, Mill Lane, Little Shrewley, Shrewley, Warwick, CV35 7HN</t>
  </si>
  <si>
    <t>W/18/2260</t>
  </si>
  <si>
    <t>Land adjoining 7 Clarendon Place, Leamington Spa, CV32 5QL</t>
  </si>
  <si>
    <t>W/18/2282</t>
  </si>
  <si>
    <t>Barn Adjacent to Wappenbury Hall, Main Street, Wappenbury, Leamington Spa, CV33 9DW</t>
  </si>
  <si>
    <t>W/18/2313</t>
  </si>
  <si>
    <t>W/18/2335</t>
  </si>
  <si>
    <t>Lodge Farm House, Westwood Heath Road, Coventry, CV4 8AA</t>
  </si>
  <si>
    <t>Erection of 2no. dwellings.</t>
  </si>
  <si>
    <t>W/94/0208</t>
  </si>
  <si>
    <t>VILLAGE FARM, OFFCHURCH.</t>
  </si>
  <si>
    <t>C2</t>
  </si>
  <si>
    <t>C4</t>
  </si>
  <si>
    <t>PBSA</t>
  </si>
  <si>
    <t>SGH</t>
  </si>
  <si>
    <t>Loss of:</t>
  </si>
  <si>
    <t>Residential Institutions</t>
  </si>
  <si>
    <t>As at:</t>
  </si>
  <si>
    <t>Gain of:</t>
  </si>
  <si>
    <t>Small HMO 3 to 6 people</t>
  </si>
  <si>
    <t>HMO Bedrooms</t>
  </si>
  <si>
    <t>Not started</t>
  </si>
  <si>
    <t>Purpose built student accommodation</t>
  </si>
  <si>
    <t>PBSA Bedrooms</t>
  </si>
  <si>
    <t>W/17/1614</t>
  </si>
  <si>
    <t>19-21 Wise Street, Leamington Spa, CV31 3AP</t>
  </si>
  <si>
    <t>Sui Generis - Large HMO 7 or more people</t>
  </si>
  <si>
    <t>Peacock Hotel, 149 Warwick Road, Kenilworth, CV8 1HY</t>
  </si>
  <si>
    <t>121-123 Warwick Road, Kenilworth, CV8 1HP</t>
  </si>
  <si>
    <t>Equivalent dwellings</t>
  </si>
  <si>
    <t>Ratio to calculate equivalent dwellings</t>
  </si>
  <si>
    <t>Equivalent dwellings - residential institutions</t>
  </si>
  <si>
    <t>Equivalent dwellings - students and HMO</t>
  </si>
  <si>
    <t>Likely build out rates</t>
  </si>
  <si>
    <t>Dwellings granted</t>
  </si>
  <si>
    <t>Total for sites of up to 9 dwellings (net)</t>
  </si>
  <si>
    <t>Total for sites of 10 dwellings or more (net)</t>
  </si>
  <si>
    <t>Average annual requirement 1/4/11 to 31/3/17</t>
  </si>
  <si>
    <t>5% buffer</t>
  </si>
  <si>
    <t>Requirement Calculations</t>
  </si>
  <si>
    <t>Commitments - Residential Institutions (@1.8 residents per dwelling)</t>
  </si>
  <si>
    <t>Commitments - Students and HMOs (@2.5 students per dwelling)</t>
  </si>
  <si>
    <t>Consolidated employment land</t>
  </si>
  <si>
    <t>Local Plan Allocations</t>
  </si>
  <si>
    <t>TOTAL 5 YEAR REQUIREMENT</t>
  </si>
  <si>
    <t>Surplus</t>
  </si>
  <si>
    <t>Number of years' supply</t>
  </si>
  <si>
    <t>years</t>
  </si>
  <si>
    <t>ANNUAL 5 YEAR REQUIREMENT</t>
  </si>
  <si>
    <t>Commitments - Planning Permissions</t>
  </si>
  <si>
    <t>Unmet requirement to date: requirement minus completions</t>
  </si>
  <si>
    <t>Total in plan period</t>
  </si>
  <si>
    <t>2029/30</t>
  </si>
  <si>
    <t>2030/31</t>
  </si>
  <si>
    <t>2031/32</t>
  </si>
  <si>
    <t>d) Windfalls Trajectory (based on Updated Tables for Windfalls Paper - November 2016 - Doc EXAM 136)</t>
  </si>
  <si>
    <t>Average Annual Requirement</t>
  </si>
  <si>
    <t xml:space="preserve">Adjusted requirement: unmet requirement to date plus requirement next 5 years </t>
  </si>
  <si>
    <t>Sui Generis - Large HMOs</t>
  </si>
  <si>
    <t>PBSA (purpose build student accommodation)</t>
  </si>
  <si>
    <t>C2 Residential institutions</t>
  </si>
  <si>
    <t>C4 Small HMOs</t>
  </si>
  <si>
    <t>Hybrid planning application for the erection of up to 425 dwellings (detailed first phase of 129 dwellings with the remainder of the site being outline including details of access), convenience store of up to 400 sqm gross together with the erection of formal and informal open space including allotments, infrastructure provision and associated work together with means of access onto Westwood Heath Road and agricultural access onto Bockendon Lane.</t>
  </si>
  <si>
    <t>Outline planning application for the erection of up to 900 dwellings a primary school (Use Class D1), a local centre (Use Class A1 to A5 and D1) and a Park and Ride facility for up to 500 spaces (Sui Generis) together with associated infrastructure, landscaping and open space (all matters reserved except access).</t>
  </si>
  <si>
    <t>Development of up to 425 residential dwellings (Use Class C3), medical centre, community hall, formal and informal green spaces, sports and recreation provision, structural landscaping, new roads, footpaths and cycle ways, site access and ancillary works (outline application including details of access).</t>
  </si>
  <si>
    <t>Revised application following planning permission no. W14/1076 to allow for a longer time limit for the commencement of the various phases of development. The development comprises the construction of up to 735 dwellings; a mixed use neighbourhood centre to include retail development (Use Classes A1, A2, A3, &amp; A4 and/or community and health uses (Class D1); safeguarding of land for education use; provision of formal and informal open spaces including sports and recreation provision, childrens and youth play areas and allotments/orchards; strategic landscaping and drainage works including surface water attenuation ponds as part of a sustainable urban drainage system; provision of two vehicular accesses, one off Europa Way and one off Saumur Way; car parking; creation of new footpaths and cycle ways and their connection to adjoining networks; ground remodelling; under grounding of overhead power lines including a new pylon to link to off site overhead lines; and formation of ponds as an ecological mitigation measure to accommodate the translocation of great crested newts.</t>
  </si>
  <si>
    <t>Application for outline planning permission, with all matters reserved except access, for residential development of up to 180 dwellings, public open space, landscaping, access to Gallows Hill, sustainable urban drainage systems, footpaths/cycle ways and associated infrastructure.</t>
  </si>
  <si>
    <t>W/18/2123</t>
  </si>
  <si>
    <t>200 Warwick Road, Kenilworth, CV8 1HU</t>
  </si>
  <si>
    <t>Outline planning application (all matters reserved) for up to 5 dwellings and associated works.</t>
  </si>
  <si>
    <t>New Farm, Red Lane, Burton Green, Kenilworth, CV8 1PE</t>
  </si>
  <si>
    <t>Submission of Reserved Matters (Layout, Scale, Appearance and Landscaping) pursuant to condition 1 of Outline Planning Permission W/14/0681 (as amended by W/17/0894) for 450 residential units with associated car and cycle parking provision, open space and public realm, childrens play space, landscaping, revised access from spine road and associated infrastructure works</t>
  </si>
  <si>
    <t>W/19/0346</t>
  </si>
  <si>
    <t>Land North of  Gallows Hill, Warwick, CV34 6SJ</t>
  </si>
  <si>
    <t>Reserved Matters application for the development of 375 dwellings, green spaces, road, footways and ancillary works in pursuance of outline planning permission W/14/0967 (outline for up to 425 Residential dwellings, varied by W/18/1619)</t>
  </si>
  <si>
    <t>Application for Reserved Matters pursuant to condition 1 of planning permission ref: W/15/0981 for details of appearance, landscaping, layout and scale of 200 dwellings (Parcel D2) together with associated highway infrastructure and landscaping.</t>
  </si>
  <si>
    <t>Variation of condition 1 of planning permission W/17/0152 (Reserved matters application for the layout, landscaping, scale and appearance of 150 dwellings together with associated infrastructure and engineering pursuant to previously approved outline application ref: W/16/0196) to allow a substitution of house types on a total of 56no. plots and to amend 2no. plots (140 + 207) from single storey to two storey. [All other aspects of the development for 150 dwellings remain the same as that which was originally approved.]</t>
  </si>
  <si>
    <t>W/19/0933</t>
  </si>
  <si>
    <t>Land On The North Side Of, Birmingham Road, Hatton</t>
  </si>
  <si>
    <t>Full Planning Application - 150 Dwellings (Class C3); New Vehicular Access from Birmingham Road; New Temporary Vehicular Access for Sales and Construction from Birmingham Road; &amp; Associated Works</t>
  </si>
  <si>
    <t>Application for Reserved Matters pursuant to condition 1 of planning permission ref: W/15/0981 for details of appearance, landscaping, layout and scale of 134 dwellings together with associated works.</t>
  </si>
  <si>
    <t>W/19/0691</t>
  </si>
  <si>
    <t>Land off, Arras Boulevard, Hampton Magna, Budbrooke</t>
  </si>
  <si>
    <t>Full planning application for a residential development of 130 units including associated access, landscaping, open space and drainage infrastructure (resubmission of W/18/1331).</t>
  </si>
  <si>
    <t>W/19/1445</t>
  </si>
  <si>
    <t>Land between  Myton Road and Europa Way, Warwick</t>
  </si>
  <si>
    <t>Application for Reserved Matters pursuant to condition 1 of planning permission ref: W/15/0981 for details of appearance, landscaping, layout and scale of 129 dwellings (Part of Parcel D4).</t>
  </si>
  <si>
    <t>Application for Reserved Matters pursuant to condition 1 of planning permission ref: W/15/0851 for details of access, appearance, landscaping, layout and scale of 108 dwellings together with associated highway infrastructure, footpaths, parking and open spaces with children's play area, constituting Phase 2d.</t>
  </si>
  <si>
    <t>Reserved matters application relating to Phase 3 of the Continuing Care Retirement Community approved under outline permission ref: W/13/0464 (amended by S.73 application ref: W/14/1322)</t>
  </si>
  <si>
    <t>W/19/0229</t>
  </si>
  <si>
    <t>Land at the Asps, Bound by Europa Way (A452) to the east and Banbury Road (A425) to the west, Leamington Spa, CV34 6SS</t>
  </si>
  <si>
    <t>Application for Reserved Matters pursuant to condition 1 of planning permission ref: W/14/0300 for details of appearance, landscaping, layout and scale of 65 dwellings constituting sub-phase 1a.</t>
  </si>
  <si>
    <t>W/19/0990</t>
  </si>
  <si>
    <t>Land off Seven Acre Close Bishops Tachbrook</t>
  </si>
  <si>
    <t>Reserved Matters application pursuant to condition 1 of planning permission W/16/0279 for details of access, appearance, landscaping, layout and scale of 50no. dwellings together with all associated works (re-submission of W/19/0324)</t>
  </si>
  <si>
    <t>W/18/0554</t>
  </si>
  <si>
    <t>Waverley Riding School, Coventry Road, Cubbington, Leamington Spa, CV32 7UJ</t>
  </si>
  <si>
    <t>Demolition and redevelopment of existing equestrian centre to provide 16 no. dwellings (Class C3); widening and improvement to existing vehicular access and road off Coventry Road; and provision of associated parking, landscaping and surface water attenuation</t>
  </si>
  <si>
    <t>W/19/1535</t>
  </si>
  <si>
    <t>62 Brandon Parade, Leamington Spa, CV32 4JE</t>
  </si>
  <si>
    <t>Application for Prior Approval for proposed change of use of building from offices (Use Class B1a) to residential use (Use Class C3) under Schedule 2, Part 3, Class O of the General Permitted Development Order 2015.</t>
  </si>
  <si>
    <t>Proposed erection of 9no. residential properties consisting of 3no. terraced town houses and 2no. apartment blocks of 3no. units each.</t>
  </si>
  <si>
    <t>W/18/2153</t>
  </si>
  <si>
    <t>73 Emscote Road, Warwick, CV34 5QR</t>
  </si>
  <si>
    <t>Reserved matters application to confirm details of appearance and landscaping in relation to application W/18/2133.</t>
  </si>
  <si>
    <t>Erection of 8no. detached dwellings with associated garages and improved access road</t>
  </si>
  <si>
    <t>W/19/0278</t>
  </si>
  <si>
    <t>Lillington Bowling Club, Lime Avenue, Lillington, Leamington Spa, CV32 7DB</t>
  </si>
  <si>
    <t>Resubmission of W/18/1353: Erection of 8no three storey residential dwellings.</t>
  </si>
  <si>
    <t>Construction of 7 apartments and 8 parking spaces</t>
  </si>
  <si>
    <t>W/19/1160</t>
  </si>
  <si>
    <t>Variation of condition 2 (approved plans) of planning permission W/18/1468 to allow the omission of apartment 7 thus reducing the total number of apartments to 7no. together with the re-positioning of the bin store, inclusion of a wc within the ground floor office, minor amendments to the internal layout and configuration of apartments 4, 6 and 9 and minor amendments to the entrance and internal layout and configuration of apartment 5.</t>
  </si>
  <si>
    <t>Demolition of doctors surgery and erection of 6no. two-bedroomed terraced dwellings, with parking and external amenity areas.</t>
  </si>
  <si>
    <t>Conversion of existing building and erection of new second floor to provide 4no. 2 bedroom flats and 2no. 1 bedroom flats, with new shop front to ground floor.</t>
  </si>
  <si>
    <t>W/19/0963</t>
  </si>
  <si>
    <t>49 - 51 Parade, Leamington Spa, CV32 4BL</t>
  </si>
  <si>
    <t>Resubmission of W/18/1288: Proposed change of use of the upper floors from B1a office to C3 residential, to provide 6 apartments.</t>
  </si>
  <si>
    <t>Demolition of existing commercial premises and erection of a three storey (and basement) building to provide 4 no apartments with 4 no parking spaces</t>
  </si>
  <si>
    <t>Proposed change of use of takeaway shop (A5) to ground floor and internal alterations to provide 5 flats (C3 use) (Resubmission of W/18/0659).</t>
  </si>
  <si>
    <t>W/19/1859</t>
  </si>
  <si>
    <t>Oakley Farm Barns, Banbury Road, Bishops Tachbrook, Leamington Spa, CV33 9QJ</t>
  </si>
  <si>
    <t>Conversion of a redundant agricultural building into 4No. residential units</t>
  </si>
  <si>
    <t>W/20/0077</t>
  </si>
  <si>
    <t>16 Cross Street, Leamington Spa, CV32 4PX</t>
  </si>
  <si>
    <t>Prior approval for proposed change of use building from Office use (B1a) to residential use (C3) under schedule 2, Part 3, Class O of the GPDO 2015.</t>
  </si>
  <si>
    <t>Variation of Condition No. 1 of P.P. W971539 to extend 5 year time limit for the conversion of barns to provide 3 dwelling units and 7 garages.</t>
  </si>
  <si>
    <t>Change of use and conversion from offices (Use Class B1a) to 3no. residential units</t>
  </si>
  <si>
    <t>Additional storey extension and internal alterations to provide 3 flats (1 x 1 bed and 2 x 2 bed)</t>
  </si>
  <si>
    <t>Change of use of ground floor from a hot food takeaway (Use Class A5) to offices (Use Class B1a); change of use of first floor from offices and erection of second floor extension to create 3 no. flats (Use Class C3); and external alterations</t>
  </si>
  <si>
    <t>Proposed conversion of barns and outbuildings to provide three dwellings</t>
  </si>
  <si>
    <t>Change of use of ground floor storage area and first floor and erection of second floor to provide 3no. flats</t>
  </si>
  <si>
    <t>Proposed erection of an apartment block to provide 3no. two bedroom apartments, with associated parking and storage (Renewal of planning application ref: W/16/1824).</t>
  </si>
  <si>
    <t>W/19/1373</t>
  </si>
  <si>
    <t>Agricultural Building, Four Brothers Farm, Five Ways Road, Shrewley, Warwick, CV35 7JB</t>
  </si>
  <si>
    <t>Prior Approval under Part 3, Class Q(a) and (b) for the change of use of existing agricultural building to 3 no.dwellinghouses including all ancillary works</t>
  </si>
  <si>
    <t>Part demolition, conversion and extension of barns to provide 3 dwellings and garages; erection of garage; conversion of outbuilding to form garaging; erection of a screenwall; retention of part of outbuilding within curtilage of house 2.</t>
  </si>
  <si>
    <t>Construction of a 3 storey building consisting of two single bedroom apartments</t>
  </si>
  <si>
    <t>Alterations and conversion of existing two storey former barn to two dwellings with demolition of leanto and hardstanding under and replacement of existing garages with two new garages</t>
  </si>
  <si>
    <t>Application for prior approval for a proposed change of use from agricultural buildings into 2 no. dwellinghouses (Use Class C3)</t>
  </si>
  <si>
    <t>Notification for Prior Approval for proposed change of use of Agricultural Buildings to a dwelling house ( Class C3)</t>
  </si>
  <si>
    <t>i) residential conversion of former threshing barn; ii) extensive site clearance and erection of a new barn-style dwelling, and iii) partial demolition, extension, alteration and restoration of Grade II listed farmhouse; plus conversion of barn to form holiday-let, erection of two timber stables and the upgrading of permissive public footpath through the site.</t>
  </si>
  <si>
    <t>Change of use of 2no. agricultural buildings to 2no. dwellings (Use Class C3).</t>
  </si>
  <si>
    <t>Notification for Prior Approval for Change of Use from Use Class B8 (Storage and Distribution) to 2no. dwellings (Use Class C3) under Part 3, Class C of the GPDO 2015 (as amended by The Town and Country Planning (General Permitted Development) (England) (Amendment) Order 2018)</t>
  </si>
  <si>
    <t>Resubmission of W/18/0140: Change of use of existing ground floor shop and basement to 2 Bedroom flat and internal alterations to upper floors to subdivide existing flat into 2 units. External alterations to frontage to include new bay window, addition of light well and railings to front elevation together with alterations to fenestration.</t>
  </si>
  <si>
    <t>Renewal of Approval Reference W/15/0942 for the redevelopment of an existing mixed use development to provide a retained retail unit at ground floor with undercroft parking to the rear and 3no. dwellings accessed via an external stair and first floor courtyard with a net increase of 2no. dwellings.</t>
  </si>
  <si>
    <t>W/18/2312</t>
  </si>
  <si>
    <t>Priors Club, Tower Street, Leamington Spa, CV31 2DR</t>
  </si>
  <si>
    <t>The demolition of existing social club and erection of two &amp; three storey cafe and bar with ancillary managers flat and staff accommodation.</t>
  </si>
  <si>
    <t>W/19/0494</t>
  </si>
  <si>
    <t>7 Peel Road, Warwick, CV34 5ET</t>
  </si>
  <si>
    <t>Alterations and extension of exisiting property to provde 2no. flats in existing (formerly one shop and one residential unit) and 1no. new dweling to extension</t>
  </si>
  <si>
    <t>Shrewley Gate Nursery, Old Warwick Road, Shrewley, Warwick, CV35 7AX</t>
  </si>
  <si>
    <t>W/19/1977</t>
  </si>
  <si>
    <t>Ranibagh, Mill Lane, Little Shrewley, Shrewley, Warwick, CV35 7HN</t>
  </si>
  <si>
    <t>Proposed erection of two 3-bedroom dwellings.</t>
  </si>
  <si>
    <t>Erection of 1no. dwellinghouse and alteration to existing access</t>
  </si>
  <si>
    <t>Proposed chalet style house, land to rear of Avon Court School Lane Kenilworth (site of existing garages)</t>
  </si>
  <si>
    <t>W/16/1344</t>
  </si>
  <si>
    <t>Rowington Grange, Mill Lane, Rowington, Warwick, CV35 7DQ</t>
  </si>
  <si>
    <t>Prior approval notification for the proposed change of use of agricultural building to 1 no. dwellinghouse, associated curtilage and building operations (Class Qa and Qb).</t>
  </si>
  <si>
    <t>Erection of a two and three storey dwelling after demolition of existing building</t>
  </si>
  <si>
    <t>Notification for prior approval under Class Q(a) for proposed change of use from Agricultural to dwelling</t>
  </si>
  <si>
    <t>Application for prior approval under Class Q , parts A and B for the conversion of an existing barn to a dwellinghouse including external alterations to facilitate the use.</t>
  </si>
  <si>
    <t>Notification for prior approval for a proposed change of use from an agricultural building to a dwellinghouse (Use Class C3) including operational development.</t>
  </si>
  <si>
    <t>Erection of a four bedroom family house and associated garaging and parking</t>
  </si>
  <si>
    <t>Erection of 1no. dwelling.</t>
  </si>
  <si>
    <t>Prior approval under Part 3, Class Q(a) and (b) of the GDPO 2015 (as amended) for change of use from agricultural building to a single dwelling (Use Class C3) with associated operational development</t>
  </si>
  <si>
    <t>W/18/1292</t>
  </si>
  <si>
    <t>1 Nursery Lane, Leamington Spa, CV31 2PW</t>
  </si>
  <si>
    <t>Proposed erection of a two bedroom dwelling</t>
  </si>
  <si>
    <t>Proposed subdivision of the ground floor retail unit into 2no. retail units. Proposed subdivision of the upper floor flat into 2no. flats, with front access to be provided from Regent Street. Proposed replacement shopfront and associated internal alterations.</t>
  </si>
  <si>
    <t>Prior Approval under Part 3, Class Q of the GPDO for the conversion of an existing agricultural building to a dwellinghouse (Use Class C3) together with alterations to facilitate the use.</t>
  </si>
  <si>
    <t>W/18/1733</t>
  </si>
  <si>
    <t>Sowe View, Coventry Road, Stoneleigh, Coventry, CV8 3BZ</t>
  </si>
  <si>
    <t>Erection of 2 bedroom bungalow and widening of existing drive by 3 kerb stones</t>
  </si>
  <si>
    <t>W/18/1779</t>
  </si>
  <si>
    <t>Proposed alterations and rear extension form a second floor flat.</t>
  </si>
  <si>
    <t>Submission of all reserved matters (access, appearance, landscaping, layout, scale, renewable energy and drainage) in pursuance of outline planning permission reference W/15/1999.</t>
  </si>
  <si>
    <t>Change of use of Nos. 36 and 36a (both C4 [HMO] use class) into a single dwelling house (part retrospective)</t>
  </si>
  <si>
    <t>Erection of livery stable building (Sui Generis) and a single storey dwelling for occupation by a Livery Yard Manager (Use Class C3) with associated works.</t>
  </si>
  <si>
    <t>Amendments to planning permission ref: W/18/0067 (Conversion (with minor extensions and alterations) of craft workshops building to 1no. house, including ancillary business use).</t>
  </si>
  <si>
    <t>W/18/2189</t>
  </si>
  <si>
    <t>21 Sherbourne Place, Clarendon Street, Leamington Spa, CV32 5SW</t>
  </si>
  <si>
    <t>Change of use from nursery (Use Class D1) to a single dwellinghouse (Use Class C3)</t>
  </si>
  <si>
    <t>Application under Class Q(a) and (b) of the GPDO for the conversion of existing barn into a single dwelling including external works to facilitate the use</t>
  </si>
  <si>
    <t>W/18/2341</t>
  </si>
  <si>
    <t>2 Highland Road, Kenilworth, CV8 2ET</t>
  </si>
  <si>
    <t>Erection of a new dwelling adjacent to 2 Highland Road following demolition of the existing garage buildings.</t>
  </si>
  <si>
    <t>W/18/2390</t>
  </si>
  <si>
    <t>Woodlands House, Ashow Road, Ashow, Kenilworth, CV8 2LE</t>
  </si>
  <si>
    <t>Conversion of existing garage for horse boxes and trailers to a two bedroom dwelling (resubmission of application W/17/1357)</t>
  </si>
  <si>
    <t>W/19/0149</t>
  </si>
  <si>
    <t>Whittle Court, Upper Holly Walk, Leamington Spa, CV32 4LB</t>
  </si>
  <si>
    <t>Alterations to existing sheltered flats building comprising of conversion of communal facilities to form an additional one-bedroom flat including fenestration changes, new lobby to main front entrance, provision of a freestanding store to front for six mobility scooters with charging facilities and provision of three additional car parking spaces and erection of a timber bin store to rear.</t>
  </si>
  <si>
    <t>W/19/0182</t>
  </si>
  <si>
    <t>Land adjacent to The Rising, Old Warwick Road, Rowington, Warwick, CV35 7BU</t>
  </si>
  <si>
    <t>Resubmission of W/18/1226: Erection of two storey 5 bedroomed house.</t>
  </si>
  <si>
    <t>W/19/0221</t>
  </si>
  <si>
    <t>16 -18 Emscote Road, Warwick, CV34 4PP</t>
  </si>
  <si>
    <t>Subdivision of existing dwelling into two dwellings, including loft conversion, new entrance door on front elevation, replacement of existing conservatory with brick and tile and installation of bi-fold doors to No.18.</t>
  </si>
  <si>
    <t>W/19/0353</t>
  </si>
  <si>
    <t>8 Eastfield Road, Leamington Spa, CV32 4EX</t>
  </si>
  <si>
    <t>Change of use of ground floor garage/workshop to provide 1no. 2 bedroom apartment together with alterations to first floor to provide 1no. 1 bedroom apartment and 1no. 2 bedroom apartment.</t>
  </si>
  <si>
    <t>8 Beauchamp Avenue, Leamington Spa, CV32 5TA</t>
  </si>
  <si>
    <t>W/19/0362</t>
  </si>
  <si>
    <t>The Maze, Hall Drive, Baginton, Coventry, CV8 3AF</t>
  </si>
  <si>
    <t>Proposed new build property on the land adjacent to The Maze.</t>
  </si>
  <si>
    <t>W/19/0423</t>
  </si>
  <si>
    <t>Annexe at Yew Tree Cottage, Old Warwick Road, Lapworth, Solihull, B94 6BA</t>
  </si>
  <si>
    <t>Erection of dwelling including demolition of existing barn.</t>
  </si>
  <si>
    <t>W/19/0513</t>
  </si>
  <si>
    <t>Manor Cottage, 3 Spencer Street, Leamington Spa, CV31 3NE</t>
  </si>
  <si>
    <t>Basement conversion to form 1 bedroom flat. Converting existingbasement - no new floorspace so not CL liable</t>
  </si>
  <si>
    <t>W/19/0838</t>
  </si>
  <si>
    <t>Full Planning Application; Conversion of Redundant Agricultural Building to One Residential Dwelling</t>
  </si>
  <si>
    <t>W/19/0863</t>
  </si>
  <si>
    <t>Lapworth Grange, Spring Lane, Lapworth, Solihull, B94 5NT</t>
  </si>
  <si>
    <t>Notification for prior approval for a proposed change of use from an agricultural building to a dwellinghouse (Use Class C3) and associated building operations.</t>
  </si>
  <si>
    <t>W/19/0945</t>
  </si>
  <si>
    <t>Re-submission of W/16/0754 to demolition of detached garage and single storey side extension and erection of a detached two storey dwelling.</t>
  </si>
  <si>
    <t>The Elms, 75 Chessetts Wood Road, Lapworth, Solihull, B94 6EL</t>
  </si>
  <si>
    <t>W/19/1482</t>
  </si>
  <si>
    <t>122 Rouncil Lane, Kenilworth, CV8 1FP</t>
  </si>
  <si>
    <t>Demolition of two storey, four bedroom dwelling and erection of 2no three storey, five bedroom dwellings.</t>
  </si>
  <si>
    <t>W/19/1768</t>
  </si>
  <si>
    <t>Westham Barn, South of Westham Lane, Barford, Warwick, CV35 8DR</t>
  </si>
  <si>
    <t>Rosedale, Main Street, Eathorpe, Leamington Spa, CV33 9DE</t>
  </si>
  <si>
    <t>W/20/0144</t>
  </si>
  <si>
    <t>Barn at Packwood Farm Barn, Packwood Road, Lapworth, Solihull, B94 6AS</t>
  </si>
  <si>
    <t>Application for Prior Approval under Part 3, Class Q (a) and (b) for proposed change of use of agricultural building to a dwelling house (Use Class C3) and associated external alterations</t>
  </si>
  <si>
    <t>W/19/1559</t>
  </si>
  <si>
    <t>Victoria Lodge, Park Drive, Leamington Spa, CV31 3PJ</t>
  </si>
  <si>
    <t>Refurbishment, change of use and extension of existing C3 dwelling house to B1 office space with associated car parking.</t>
  </si>
  <si>
    <t>W/19/1205</t>
  </si>
  <si>
    <t>Dalehouse Farm, Dalehouse Lane, Kenilworth, CV8 2JZ</t>
  </si>
  <si>
    <t>Change of use from dwelling (Use Class C3) to residential training centre (Use Class C2)</t>
  </si>
  <si>
    <t>W/19/1911</t>
  </si>
  <si>
    <t>47 Cubbington Road, Lillington, Leamington Spa, CV32 7AA</t>
  </si>
  <si>
    <t>Demolition of numbers 43-49 Cubbington Road, Leamington Spa and the erection of 1no. two-storey replacement dwelling together with the demolition of an existing garage block and the erection of a two-storey garage block.</t>
  </si>
  <si>
    <t>W/19/0645</t>
  </si>
  <si>
    <t>Helen Ley Care Centre, Bericote Road, Blackdown, Leamington Spa, CV32 6QP</t>
  </si>
  <si>
    <t>Other shared accommodation bedrooms</t>
  </si>
  <si>
    <t>W/19/1165</t>
  </si>
  <si>
    <t>NB there is no sheet for outline shared accommodation permissions, because no such commitments currently exist</t>
  </si>
  <si>
    <t>b1) Commitments - dwellings (outline)</t>
  </si>
  <si>
    <t>b2) Commitments - dwellings (full permission)</t>
  </si>
  <si>
    <t>b3) Commitments - Shared accommodation (full permission)</t>
  </si>
  <si>
    <t>Local plan allocation ref</t>
  </si>
  <si>
    <t>H09</t>
  </si>
  <si>
    <t>H12</t>
  </si>
  <si>
    <t>H02 (part)</t>
  </si>
  <si>
    <t>Kenilworth school</t>
  </si>
  <si>
    <t>Kenilworth VI Form</t>
  </si>
  <si>
    <t>Site</t>
  </si>
  <si>
    <t>H11 (part)</t>
  </si>
  <si>
    <t>Land at Montague Road (Ambulance station)</t>
  </si>
  <si>
    <t>H16 (part)</t>
  </si>
  <si>
    <t>H45</t>
  </si>
  <si>
    <t>H08</t>
  </si>
  <si>
    <t>Land at Hazelmere/Little Acre</t>
  </si>
  <si>
    <t>Oak Lea, Finham</t>
  </si>
  <si>
    <t>Village</t>
  </si>
  <si>
    <t>H32</t>
  </si>
  <si>
    <t>DS22</t>
  </si>
  <si>
    <t>R/O Brome Hall Lane</t>
  </si>
  <si>
    <t>Common Lane, Kenilworth (industrial estate)</t>
  </si>
  <si>
    <t>Cape Road / Millers Road, Warwick</t>
  </si>
  <si>
    <t>However as there are no current plans for regeneration, and it is not clear how much of each area might be redeveloped, it is not possible to make predictions for quantities or build-out rates</t>
  </si>
  <si>
    <t>Sydenham Industrial Estate, Leamington spa</t>
  </si>
  <si>
    <t>The sites on this sheet were identified in the Local Plan as having the potential for housing, as they are less capable of providing the right type of employment land in the right location to meet future business needs.</t>
  </si>
  <si>
    <t>H19 (part)</t>
  </si>
  <si>
    <t>N of Rosswood Farm (southern part)</t>
  </si>
  <si>
    <t>2032/33</t>
  </si>
  <si>
    <t>2033/34</t>
  </si>
  <si>
    <t>2034/35</t>
  </si>
  <si>
    <t>2035/36</t>
  </si>
  <si>
    <t>2036/37</t>
  </si>
  <si>
    <t>Former Police HQ</t>
  </si>
  <si>
    <t>Small Urban SHLAA Sites</t>
  </si>
  <si>
    <t>Land at the Triangle, Lower Heathcote Farm, Harbury Lane, Warwick</t>
  </si>
  <si>
    <t>Dwellings
granted</t>
  </si>
  <si>
    <t>Not
started</t>
  </si>
  <si>
    <t>Remaining
(UC + NS)</t>
  </si>
  <si>
    <t>W/20/0232</t>
  </si>
  <si>
    <t>Land between Myton Road and  Europa Way, (Parcel 4)  Warwick</t>
  </si>
  <si>
    <t>Application for Reserved Matters pursuant to condition 1 of planning permission ref:W/15/0981 for details of appearance, layout and scale of 235 dwellings including access road, public open space and ancillary works</t>
  </si>
  <si>
    <t>W/20/0188</t>
  </si>
  <si>
    <t>Variation of Condition 1 of reserved matters approval reference W/19/0898 to revise layout to increase numbers to 150 dwellings (as approved by outline planning permission W/18/0606) in  lieu of previously approved 147 dwellings.</t>
  </si>
  <si>
    <t>W/19/2112</t>
  </si>
  <si>
    <t>Land off, Daly Avenue, Hampton Magna, Budbrooke</t>
  </si>
  <si>
    <t>Application for Reserved Matters pursuant to condition 1 of planning permission ref: W/17/2387 for details of access, appearance, landscaping, layout and scale of 147 dwellings together with associated works, including vehicular/pedestrian access from Daly Avenue, green infrastructure including a play area, open space and other landscaping and sustainable drainage.</t>
  </si>
  <si>
    <t>W/20/0502</t>
  </si>
  <si>
    <t>Provision of 13 additional dwellings on existing application site (approved for 120 under W/17/2371) through removal of larger units and provision of additional smaller dwellings within the existing site layout.</t>
  </si>
  <si>
    <t>W/20/0760</t>
  </si>
  <si>
    <t>WCC County Store Depot and Former Ridgeway School , Montague Road, Warwick, CV34 5LW</t>
  </si>
  <si>
    <t>Application for full planning permission for the demolition of existing buildings and construction of 121 dwellings with associated internal roads, footways, cycleways and retained access for ambulance station.</t>
  </si>
  <si>
    <t>W/19/1940</t>
  </si>
  <si>
    <t>Kings High School for Girls, Chapel Street, Warwick, CV34 4HJ</t>
  </si>
  <si>
    <t>Redevelopment of former King's High School site consisting of main school site, Priory Building, St Nicholas Building and Numbers 2 and 10-14 Chapel Street.  Development to include the demolition of gymnasium building, sixth form building, language building, Priory Building and modern elements attached to the Listed Buildings together with alterations to the external appearance of retained non-Listed Buildings.  Erection of new apartment buildings and town houses together with the conversion of retained buildings to create a total of 118no. residential units in a mixture of houses, apartments and duplexes.  Creation of underground car and cycle parking together with hard and soft landscaping and other associated works.</t>
  </si>
  <si>
    <t>W/19/1858</t>
  </si>
  <si>
    <t>Former Tamlea Building, Nelson Lane, Warwick, CV34 5JB</t>
  </si>
  <si>
    <t>Redevelopment of the former Tamlea Building for residential purposes, (including the demolition of all existing buildings) and creation of associated access, parking, landscaping and associated infrastructure.</t>
  </si>
  <si>
    <t>W/19/0424</t>
  </si>
  <si>
    <t>Sovereign House, Queensway, Leamington Spa, CV31 3JR</t>
  </si>
  <si>
    <t>Proposed demolition of existing industrial unit and erection of new building to provide 78-bed care home and 15no. assisted living apartments together with associated access road, car parking and soft landscaping areas.</t>
  </si>
  <si>
    <t>W/20/0312</t>
  </si>
  <si>
    <t>54 Kenilworth Road, Leamington Spa, CV32 6JW</t>
  </si>
  <si>
    <t>Proposed conversion from single dwelling to form 5no. 1 bedroom and 3no. 2 bedroom apartments. Demolition of existing single storey side extension and erection of replacement single storey side extension (re-submission of previously withdrawn W/19/1562).</t>
  </si>
  <si>
    <t>W/20/1190</t>
  </si>
  <si>
    <t>90 Queensway, Leamington Spa, CV31 3JZ</t>
  </si>
  <si>
    <t>Demolition of existing semi-detached houses and erection of a residential block containing 9 apartments.</t>
  </si>
  <si>
    <t>W/19/2064</t>
  </si>
  <si>
    <t>The Highfield, 4 Barrowfield Lane, Kenilworth, CV8 1EP</t>
  </si>
  <si>
    <t>Erection of 7no. 2-3 bed apartments following the demolition of the existing building and associated access.</t>
  </si>
  <si>
    <t>Land East of Turpin Court, Leamington Spa, CV31 3JU</t>
  </si>
  <si>
    <t>W/19/1531</t>
  </si>
  <si>
    <t>Land off  Pit Hill, Bubbenhall, Leamington Spa, CV8 3BF</t>
  </si>
  <si>
    <t>Notification for Prior Approval for a proposed change of use of Agricultural building to 5 no. dwelling houses (Class C3)</t>
  </si>
  <si>
    <t>W/20/1669</t>
  </si>
  <si>
    <t>2 Woodcote Road, Leamington Spa, CV32 6PY</t>
  </si>
  <si>
    <t>Demolition of existing dwelling and erection of 6no. apartment building with associated car parking, bin store and landscaping works. Proposals include removal of existing TPO tree and details of replacement tree planting</t>
  </si>
  <si>
    <t>W/20/0719</t>
  </si>
  <si>
    <t>2,5,6 &amp; 7  Bertie Terrace, Leamington Spa, CV32 5BL</t>
  </si>
  <si>
    <t>Conversion of existing basements to number 2, 5, 6 and 7 Bertie Terrace to form 4 new residential units (C3 Use), including associated landscaping works to the rear to provide new private amenity space.</t>
  </si>
  <si>
    <t>W/20/1596</t>
  </si>
  <si>
    <t>Squab Hall Farm, Harbury Lane, Bishops Tachbrook</t>
  </si>
  <si>
    <t>Application for Prior Approval under Part 3, Class Q (a) and (b) for proposed change of use of agricultural building to 4 dwellinghouses (Use Class C3) and associated external alterations</t>
  </si>
  <si>
    <t>W/20/1575</t>
  </si>
  <si>
    <t>Estate House, 4 Euston Place, Leamington Spa, CV32 4LN</t>
  </si>
  <si>
    <t>Conversion of first, second and third floors from Class A2 office to provide three one-bedroom flats</t>
  </si>
  <si>
    <t>W/19/0751</t>
  </si>
  <si>
    <t>Tapster Manor, Tapster Lane, Lapworth, Solihull, B94 5PG</t>
  </si>
  <si>
    <t>Resubmission - proposed conversion of redundant stables to form one x 2bedroom single storey dwelling with parking and amenity space (amended scheme - two units reduced to one unit to provide appropriate space for bat mitigation loft)</t>
  </si>
  <si>
    <t>W/19/1379</t>
  </si>
  <si>
    <t>32 Russell Terrace, Leamington Spa, CV31 1EZ</t>
  </si>
  <si>
    <t>W/20/0255</t>
  </si>
  <si>
    <t>11-13 High Street, Warwick, CV34 4AP</t>
  </si>
  <si>
    <t>Change of use from a bank (Class Use A2) to residential use (Class Use C3) creating two residential dwellings with associated car parking and external works.</t>
  </si>
  <si>
    <t>W/20/1000</t>
  </si>
  <si>
    <t>Middle Farm, Oakley Wood Road, Bishops Tachbrook, Leamington Spa, CV33 9RT</t>
  </si>
  <si>
    <t>Change of use and conversion of building from repair and storage of agricultural machinery to 2no. dwellings; and associated demolition of 310 sq. m. agricultural building benefitting from Class Q permission ref: W/19/1194</t>
  </si>
  <si>
    <t>W/17/1584</t>
  </si>
  <si>
    <t>1 Castle Hill, Kenilworth, CV8 1NB</t>
  </si>
  <si>
    <t>Proposed conversion of existing lower ground floor to self contained one bedroomed apartment.</t>
  </si>
  <si>
    <t>W/19/2035</t>
  </si>
  <si>
    <t>Demolition of existing substation, development of 1 studio apartment and landscaping of the external areas.</t>
  </si>
  <si>
    <t>W/19/2080</t>
  </si>
  <si>
    <t>Barnwell Farm, Harbury Lane, Bishops Tachbrook, Leamington Spa, CV33 9QB</t>
  </si>
  <si>
    <t>Construction of a new dwelling house to be occupied by an agricultural worker to replace existing mobile home.</t>
  </si>
  <si>
    <t>W/20/0231</t>
  </si>
  <si>
    <t>Land at, Bakers Lane, Knowle, Solihull</t>
  </si>
  <si>
    <t>Notification under Part 3, Class Q (a) and (b) for Prior Approvial for a proposed change of Use of Agricultural Building to a Dwellinghouse (Class C3)</t>
  </si>
  <si>
    <t>W/20/0290</t>
  </si>
  <si>
    <t>Demolition of existing buildings and structures and erection of single one-and-a-half storey dwelling and associated landscaping and wildflower meadow</t>
  </si>
  <si>
    <t>W/20/0320</t>
  </si>
  <si>
    <t>64 High Street, Kenilworth, CV8 1LZ</t>
  </si>
  <si>
    <t>Change of use of existing outbuilding known as the 'coach house' to a single dwellinghouse, including external alterations to facilitate conversion</t>
  </si>
  <si>
    <t>W/20/0364</t>
  </si>
  <si>
    <t>W/20/0388</t>
  </si>
  <si>
    <t>Land Adjacent Kingswood Farm, Old Warwick Road, Lapworth, Solihull, B94 6LX</t>
  </si>
  <si>
    <t>Erection of one detached dwelling and garage together with associated parking and landscaping.</t>
  </si>
  <si>
    <t>W/20/0668</t>
  </si>
  <si>
    <t>W/20/0670</t>
  </si>
  <si>
    <t>Land off Rising Lane, Baddesley Clinton, Solihull B93 0DD</t>
  </si>
  <si>
    <t>Application for Prior Approval under Part 3, Class Q (a) and (b) for proposed change of use of agricultural building to a dwelling house (Use Class C3)</t>
  </si>
  <si>
    <t>W/20/0732</t>
  </si>
  <si>
    <t>14-24 Portobello Way, Warwick</t>
  </si>
  <si>
    <t>Proposed conversion of existing under-croft area located under flat 17 to form a new two-bedroom flat.</t>
  </si>
  <si>
    <t>58 Regent Street, Leamington Spa, CV32 5EG</t>
  </si>
  <si>
    <t>W/20/0780</t>
  </si>
  <si>
    <t>Meadow Hill Farm, Lapworth Street, Bushwood, Lowsonford, Henley-in-Arden, B95 5ES</t>
  </si>
  <si>
    <t>Prior approval under Part 3, Class Q (a) and (b) for a proposed change of use of an agricultural building to 1no. large dwellinghouse (Use Class C3)</t>
  </si>
  <si>
    <t>W/20/0818</t>
  </si>
  <si>
    <t>3 Northumberland Road, Leamington Spa, CV32 6HE</t>
  </si>
  <si>
    <t>Extension, conversion and change of use of former coach house to form 1no. dwelling</t>
  </si>
  <si>
    <t>W/20/0965</t>
  </si>
  <si>
    <t>Proposed demolition of garage and erection of new dwelling.</t>
  </si>
  <si>
    <t>W/20/0968</t>
  </si>
  <si>
    <t>Bryants Nursery, Station Lane, Lapworth, Solihull, B94 6JJ</t>
  </si>
  <si>
    <t>Resubmission of W/19/1470: Proposed erection of a self build dwelling to Plot 1.</t>
  </si>
  <si>
    <t>W/20/1108</t>
  </si>
  <si>
    <t>Abbotsfield House, 43 High Street, Kenilworth, CV8 1QU</t>
  </si>
  <si>
    <t>Prior approval for proposed change of use of building from Office use (B1a) to a single dwelling (C3) under schedule 2, Part 3, Class O of the GPDO 2015.</t>
  </si>
  <si>
    <t>W/20/1191</t>
  </si>
  <si>
    <t>48-50 Priory Road, Kenilworth, CV8 1LQ</t>
  </si>
  <si>
    <t>Prior Approval Notification under Part 3, Class O of the GPDO 2015 (as amended) for proposed change of use from Offices (Class B1a) to Dwellinghouse (Class C3)</t>
  </si>
  <si>
    <t>W/20/1217</t>
  </si>
  <si>
    <t>34 Watling Road, Kenilworth, CV8 2HS</t>
  </si>
  <si>
    <t>Erection of two storey dwelling (to be attached to No.34).</t>
  </si>
  <si>
    <t>W/20/1270</t>
  </si>
  <si>
    <t>Moat Farm, Case Lane, Shrewley, Warwick, CV35 7JD</t>
  </si>
  <si>
    <t>Notification under Part 3, Class Q (a) and (b) for Prior Approval for a proposed change of Use of Agricultural Building to a Dwellinghouse (Use Class C3)</t>
  </si>
  <si>
    <t>W/20/1292</t>
  </si>
  <si>
    <t>Barn at, Mousley House Farm, Case Lane, Rowington, Warwick, CV35 7JG</t>
  </si>
  <si>
    <t>Notification for Prior Approval under Class Q(a) and (b) of the GDPO for Proposed Change of Use of agricultural building to dwelling (Class C3)</t>
  </si>
  <si>
    <t>W/20/1380</t>
  </si>
  <si>
    <t>Land at Crewe lane, Crewe Lane, Kenilworth</t>
  </si>
  <si>
    <t>Erection of 1no. dwelling with associated access onto Crewe Lane</t>
  </si>
  <si>
    <t>W/20/1422</t>
  </si>
  <si>
    <t>The Coach House, Arden Hill, Lapworth Street, Lapworth</t>
  </si>
  <si>
    <t>Application for Prior Approval for proposed demolition of buildings and construction of new dwelling under Town and Country Planning (GPDO) England Order 2015 (as amended)-Schedule 2, Part 20, Class ZA</t>
  </si>
  <si>
    <t>W/20/1526</t>
  </si>
  <si>
    <t>Barn at Rear of Little Manor Farm, Manor Lane, Pinley Green, Warwick, CV35 8NH</t>
  </si>
  <si>
    <t>Alteration and conversion of existing stable and barn to dwelling</t>
  </si>
  <si>
    <t>W/20/1770</t>
  </si>
  <si>
    <t>Woodland Farm, Banbury Road, Bishops Tachbrook, Warwick, CV33 9QJ</t>
  </si>
  <si>
    <t>Erection of farm manager's dwelling with detached garage and farm office; formation of access drive; and other associated works.</t>
  </si>
  <si>
    <t>W/20/1964</t>
  </si>
  <si>
    <t>Loes Farm, Coventry Road, Guys Cliffe, Warwick, CV34 5YB</t>
  </si>
  <si>
    <t>Notification under Part 3, Class Q (a) and (b) for prior approval for a proposed change of use of agricultural building to a dwellinghouse (Class C3)</t>
  </si>
  <si>
    <t>W/20/2055</t>
  </si>
  <si>
    <t>15 The Square, Kenilworth, CV8 1EF</t>
  </si>
  <si>
    <t>Prior Approval for Proposed Change of Use from Shops(Use Class A1) and (Use Class A2) to Dwelling house (Use Class C3) Town and Country Planning (General Permitted Development) (England) Order 2015 (as amended) -Schedule 2, Part 3, Class M</t>
  </si>
  <si>
    <t>W/20/0822</t>
  </si>
  <si>
    <t>9 Silver Birch Grove, Leamington Spa, CV31 3QY</t>
  </si>
  <si>
    <t>Change of Use from Use Class C3 (residential dwelling) to Use Class C4 (5 bed HMO)</t>
  </si>
  <si>
    <t>W/20/1207</t>
  </si>
  <si>
    <t>Huntley Lodge, 47 Northumberland Road, Leamington Spa</t>
  </si>
  <si>
    <t>Part demolition of existing buildings, retention of Huntley Lodge frontage to Northumberland Road and retention of existing substation. Erection of 3 no. detached dwelling houses, together with access from Northumberland Road and associated engineering and landscaping works.</t>
  </si>
  <si>
    <t>W/18/1635</t>
  </si>
  <si>
    <t>Land On The East Side Of, Glasshouse Lane, Kenilworth</t>
  </si>
  <si>
    <t>Demolition of existing farmhouse and agricultural buildings and outline planning application for residential development of up to 620 dwellings (Use Class C3), new primary school (Use Class F.1) including means of access into site (not internal roads), parking and associated works, with all other matters (relating to appearance, landscaping, scale and layout) reserved</t>
  </si>
  <si>
    <t>W/19/1030</t>
  </si>
  <si>
    <t>Oakley Grove Phase 3, Land off Harbury Lane and Oakley Wood Road, Leamington Spa</t>
  </si>
  <si>
    <t>Outline planning application for a proposed Primary School and Secondary School with 6th Form, sports pitch provision including flood lights, land for use as a Country Park and a residential development of up to 150 dwellings, with all matters reserved apart from access.</t>
  </si>
  <si>
    <t>W/19/1200</t>
  </si>
  <si>
    <t>Land at SouthCrest Farm, Crewe Lane, Kenilworth, CV8 2DG</t>
  </si>
  <si>
    <t>Outline application for demolition of existing dwelling house and outbuildings; residential development of up to 99no. dwellings including the creation of a new vehicular access, open space, landscaping and surface water attenuation, after  (all matters reserved except access)</t>
  </si>
  <si>
    <t>W/20/0774</t>
  </si>
  <si>
    <t>1 Beaurevoir Way, Warwick, CV34 4NY</t>
  </si>
  <si>
    <t>Application for outline planning permission for the erection of a dwelling with all matters reserved except access.</t>
  </si>
  <si>
    <t>W/20/0784</t>
  </si>
  <si>
    <t>Application for Outline Planning Permission for erection of 1no. dwelling with all matters reserved except for access.</t>
  </si>
  <si>
    <t>W/20/1007</t>
  </si>
  <si>
    <t>Outline application for the demolition of the existing workshop and the construction of a mixed use development consisting of a complementary health suite (D1), Offices (B1) and 10no. flats (C3) with all matters reserved.</t>
  </si>
  <si>
    <t>31/03/2021</t>
  </si>
  <si>
    <t>Care Home Bedrooms</t>
  </si>
  <si>
    <t>W/20/0878</t>
  </si>
  <si>
    <t>Lower Heathcote, Local Centre, Vickers Way, Harbury Lane, Warwick, CV34 6SL</t>
  </si>
  <si>
    <t>W/20/0628</t>
  </si>
  <si>
    <t>24 Russell Street, Leamington Spa, CV32 5QB</t>
  </si>
  <si>
    <t>H06 (part)</t>
  </si>
  <si>
    <t>East of Kenilworth (Thickthorn) (northern part)</t>
  </si>
  <si>
    <t>H03 (part)</t>
  </si>
  <si>
    <t>East of Whithash (sourthern part)</t>
  </si>
  <si>
    <t>H14</t>
  </si>
  <si>
    <t>Riverside House</t>
  </si>
  <si>
    <t>2037/38</t>
  </si>
  <si>
    <t>Average annual requirement 1/4/17 to 31/3/29</t>
  </si>
  <si>
    <t>Completions 1/4/21 to 31/3/22 (Net)</t>
  </si>
  <si>
    <t>Requirement to date (1/4/11 to 31/3/22)</t>
  </si>
  <si>
    <t>Completions to date (1/4/11 to 31/3/22)</t>
  </si>
  <si>
    <t>Average annual requirement next 5 years (1/4/22 to 31/3/27)</t>
  </si>
  <si>
    <t>5 YEAR SUPPLY (1/4/22 to 31/3/27)</t>
  </si>
  <si>
    <t>Supply Calculations next five years (1/4/22 to 31/3/27)</t>
  </si>
  <si>
    <t>b1) Commitments (outline) @ April 2022 (Net)</t>
  </si>
  <si>
    <t>b2) Commitments (full permission) @ April 2022 (Net)</t>
  </si>
  <si>
    <t>b3i) Commitments - Residential Institutions @ April 2022 (Net)</t>
  </si>
  <si>
    <t>b3ii) Commitments - Students and HMOs  @ April 2022 (Net)</t>
  </si>
  <si>
    <t>2038/39</t>
  </si>
  <si>
    <t>W/20/2020</t>
  </si>
  <si>
    <t>Land at Thickthorn, Kenilworth</t>
  </si>
  <si>
    <t>Hybrid planning application comprising: 
Full planning application for 98 dwellings (Class C3) served via two new vehicular / pedestrian / cycle access connections from Leamington Road, pedestrian and cycle access to Thickthorn Close; strategic landscaping and earthworks, surface water drainage and all other ancillary infrastructure and enabling works
Outline planning application for demolition of existing buildings and structures; residential development of up to 452 dwellings (Class C3); primary school (Class F.1); employment (Class B2); Class E development; hot food takeaway (sui generis), community centre (Class F.2); strategic landscaping and earthworks, surface water drainage and all other ancillary infrastructure and enabling works with means of site access (excluding internal roads) from the new junction into the detailed parcel of development and access junction off Glasshouse Lane; all other matters (internal access, layout, appearance, scale and landscaping) reserved for subsequent approval.</t>
  </si>
  <si>
    <t>W/18/0643</t>
  </si>
  <si>
    <t>Outline application with access: Development of up to 2,500 dwellings (C3); 4,000 sq.m. of mixed use floorspace (A1, A2, A3, A4, A5, B1, C2, D1 and D2); Primary School; Secondary School, Open Space and Associated Infrastructure</t>
  </si>
  <si>
    <t>W/20/0617</t>
  </si>
  <si>
    <t>Land South of  Chesterton Gardens, Leamington Spa</t>
  </si>
  <si>
    <t>Outline planning application for a residential development of up to 200 dwellings with associated access, landscaping and public open space. (all matters reserved apart from access)</t>
  </si>
  <si>
    <t>W/21/1032</t>
  </si>
  <si>
    <t>12 Maple Grove, Warwick, CV34 5SS</t>
  </si>
  <si>
    <t>Outline application for erection of 1no. dwelling</t>
  </si>
  <si>
    <t>W/21/0427</t>
  </si>
  <si>
    <t>Land to the South of  Westwood Heath Road, Burton Green,Coventry</t>
  </si>
  <si>
    <t>Variation of conditions 4 (approved plans) and 26 (approved plans in relation to highway works) of planning permission W/17/2357 (Hybrid planning application for the erection of up to 425 dwellings [including detailed first phase of 129 dwellings with remainder of the site being outline including details of access], convenience store, open space, infrastructure provision and means of access onto Westwood Heath Road / agricultural access onto Bockendon Lane) to allow changes to the house types and the layout of the secondary roads within the detailed phase (129 dwellings) of the site. There are no material changes proposed to the approved development parcels within Phase 1.</t>
  </si>
  <si>
    <t>W/20/2089</t>
  </si>
  <si>
    <t>Land On  East Side Of, Warwick Road, Kenilworth, CV8 1FE</t>
  </si>
  <si>
    <t>Provision of 4 additional dwellings on existing development site (reserved matters approval for 125 under W/19/0784) through the substitution of 3no. 5-bed dwellings with 7no. 3-bed dwellings within the existing site layout.</t>
  </si>
  <si>
    <t>W/20/0808</t>
  </si>
  <si>
    <t>Land north of Rosswood Farm, Coventry Road, Baginton, Coventry, CV8 3AD</t>
  </si>
  <si>
    <t>Full application for the proposed development of 56 no. affordable dwellinghouses, consisting of mixed tenure of Social Rent and Shared Ownership on land adjacent to Coventry Road, Baginton.</t>
  </si>
  <si>
    <t>W/21/0970</t>
  </si>
  <si>
    <t>Imperial Court, Holly Walk, Leamington Spa, CV32 4JG</t>
  </si>
  <si>
    <t>Prior Approval for proposed change of use from offices (Use Class B1(a)) to 56no.  residential units (Use Class C3)</t>
  </si>
  <si>
    <t>W/20/1606</t>
  </si>
  <si>
    <t>Falstaff Hotel, 16-20 Warwick New Road, Leamington Spa, CV32 5JQ</t>
  </si>
  <si>
    <t>Partial demolition and internal and external alterations to facilitate conversion of existing hotel to 27no. residential apartments together with associated car parking and landscaping works</t>
  </si>
  <si>
    <t>W/20/1529</t>
  </si>
  <si>
    <t>Jephson House, Stoneleigh Road, Blackdown, Leamington Spa, CV32 6RE</t>
  </si>
  <si>
    <t>Part alteration and part demolition of existing buildings and the redevelopment of the site to provide 20no. residential units, together with associated car parking, landscaping and infrastructure.</t>
  </si>
  <si>
    <t>W/20/1240</t>
  </si>
  <si>
    <t>18-20 Parade, Leamington Spa, CV32 4DW</t>
  </si>
  <si>
    <t>Change of use from existing offices on all floors at 18 Parade and first, second and third floors only at 20 Parade to create 10no. self-contained apartments.</t>
  </si>
  <si>
    <t>W/22/0057</t>
  </si>
  <si>
    <t>Warwick House, 30-32 Clarendon Street, Leamington Spa, CV32 4PG</t>
  </si>
  <si>
    <t>Prior approval under Class MA for proposed change of use from commercial services (Use Class E) to 9no. apartments (1 x 3 bed, 3 x 2 bed and 5 x 1 bed) (Use Class C3) as shown on drawings 02d, 03b and 04 submitted on 14th January 2022</t>
  </si>
  <si>
    <t>W/20/2149</t>
  </si>
  <si>
    <t>49-51 Parade, Leamington Spa, CV32 4BL</t>
  </si>
  <si>
    <t>Change of use of upper floors from B1(a) offices (Now Use Class E) to six apartments (C3) and associated internal works and external works including use of roof space.</t>
  </si>
  <si>
    <t>W/21/0965</t>
  </si>
  <si>
    <t>Variation of condition 2 (plan numbers) of permission W/20/0158 (erection of 6 dwellings), to allow for design changes to plots 3, 4, 5 and 6 to provide single terrace of 4 properties; alterations to roofs of properties.</t>
  </si>
  <si>
    <t>W/22/0134</t>
  </si>
  <si>
    <t>Squab Hall Farm, Harbury Lane, Bishops Tachbrook, Leamington Spa, CV33 9QB</t>
  </si>
  <si>
    <t>Variation of condition 2 (plans) of planning permission W/20/2111 (Demolition of agricultural building and erection of a replacement building to provide 3no. dwellingings) to allow elevation changes to the approved building</t>
  </si>
  <si>
    <t>W/20/1662</t>
  </si>
  <si>
    <t>168 Emscote Road, Warwick, CV34 5QN</t>
  </si>
  <si>
    <t>Change of use and conversion from 5 bed HMO (Use Class C4) to 3no. 1 bed flats (Use Class C3), to include raising of the ridge height, erection of second floor rear extension, front and rear rooflights and dormer window and rear access steps.</t>
  </si>
  <si>
    <t>W/21/0396</t>
  </si>
  <si>
    <t>Flat, 25 High Street, Leamington Spa, CV31 1LN</t>
  </si>
  <si>
    <t>Change of use and conversion from 6 bed House in Multiple Occupation (Use Class C4) to 3no. 1 bedroom flats</t>
  </si>
  <si>
    <t>W/21/0721</t>
  </si>
  <si>
    <t>Brook Farm, Myton Road, Warwick, CV34 6SB</t>
  </si>
  <si>
    <t>Erection of three detached dwellings; and associated alterations and single-storey extension to Brook Farm House</t>
  </si>
  <si>
    <t>W/21/1420</t>
  </si>
  <si>
    <t>7 Clarendon Place, Leamington Spa, CV32 5QL</t>
  </si>
  <si>
    <t>Proposed erection of an apartment block to provide 3no. two bedroom apartments, with associated parking and storage (Re-submission of approved planning application under refs: W/16/1824 and W/18/2260)</t>
  </si>
  <si>
    <t>Proposed demolition of existing garages and erection of one x 2 bedroom dwelling with detached double garage and erection of single detached garage for use by No. 88 Whitemoor Road. (amended scheme).</t>
  </si>
  <si>
    <t>W/19/1304</t>
  </si>
  <si>
    <t>Prior notification application under Part 3, Class Q(a) for the proposal conversion of a horticultural storage building to form two dwellings</t>
  </si>
  <si>
    <t>W/20/1415</t>
  </si>
  <si>
    <t>62 Brunswick Street, Leamington Spa, CV31 2EG</t>
  </si>
  <si>
    <t>Proposed second floor extension to form 2no new flats, extension to HMO on first floor to provide new living area, extension to shop on ground floor at front and increase in size of basement.</t>
  </si>
  <si>
    <t>W/20/1538</t>
  </si>
  <si>
    <t>Flat, 35-37 Parade, Leamington Spa, CV32 4BL</t>
  </si>
  <si>
    <t>Change of use and conversion of upper floors into 2no. flats</t>
  </si>
  <si>
    <t>W/20/2067</t>
  </si>
  <si>
    <t>39 Haddon Road, Lillington, Leamington Spa, CV32 7QY</t>
  </si>
  <si>
    <t>Erection of 1no. dwelling following the demolition of the existing garage and associated external works</t>
  </si>
  <si>
    <t>W/21/0213</t>
  </si>
  <si>
    <t>138 Rugby Road, Leamington Spa, CV32 6DS</t>
  </si>
  <si>
    <t>Construction of 2no. apartments and associated works on land to the r/o 138 - 142 Rugby Road. Leamington Spa</t>
  </si>
  <si>
    <t>W/21/0267</t>
  </si>
  <si>
    <t>Conversion of existing upper floor flat to 3No. studio flats, external alterations including installation of new windows and doors to front and rear elevations, new access steps to rear, bay window and lightwell to frontage together with new boundary wall and railings.</t>
  </si>
  <si>
    <t>W/21/1313</t>
  </si>
  <si>
    <t>Baginton School Site, Church Road, Baginton, CV8 3AR</t>
  </si>
  <si>
    <t>Erection of 2no new dwellings incorporating associated landscaping and proposal of a new peace garden</t>
  </si>
  <si>
    <t>W/21/1402/LB</t>
  </si>
  <si>
    <t>102 Parade, Leamington Spa, CV32 4AQ</t>
  </si>
  <si>
    <t>Internal alterations to facilitate conversion of upper floors to flats</t>
  </si>
  <si>
    <t>W/21/0913</t>
  </si>
  <si>
    <t>77 Rugby Road, Cubbington, Leamington Spa, CV32 7HY</t>
  </si>
  <si>
    <t>Erection of two storey side extension and external alterations including the removal of the existing porch and bay window together with associated works to subdivide the existing dwelling to create two dwellings.
Re-registered with HM Land Registry on 4th January 2022 due to technical issues.</t>
  </si>
  <si>
    <t>W/16/1197</t>
  </si>
  <si>
    <t>Three Wells, Haseley Knob, Haseley, Warwick, CV35 7NJ</t>
  </si>
  <si>
    <t>Demolish existing dwelling and garage and provide two new dwellings.</t>
  </si>
  <si>
    <t>W/18/2253</t>
  </si>
  <si>
    <t>Barn at Yew Tree Cottage, Old Warwick Road, Lapworth, Solihull, B94 6BA</t>
  </si>
  <si>
    <t>Prior Notification Application for change of use from B8 (Storage/Distribution) to C3 (Dwelling).</t>
  </si>
  <si>
    <t>W/19/1343</t>
  </si>
  <si>
    <t>24 Wathen Road, Warwick, CV34 5BA</t>
  </si>
  <si>
    <t>Erection of a new dwelling with detached garage to rear (resubmission of W/18/2427).</t>
  </si>
  <si>
    <t>W/19/1872</t>
  </si>
  <si>
    <t>Two Oaks, Red Lane, Burton Green, Kenilworth, CV8 1PB</t>
  </si>
  <si>
    <t>Reserved matters submission for one new dwellinghouse. (Appearance, Landscaping, Layout, Scale)</t>
  </si>
  <si>
    <t>Application for Prior Approval under Part 3, Class Q (a) and (b) for proposed change of use of agricultural building to a dwelling house (Use Class C3) and associated external alterations.</t>
  </si>
  <si>
    <t>Lavender Farm</t>
  </si>
  <si>
    <t>W/20/0749</t>
  </si>
  <si>
    <t>Change of use of first and second floors from storage in acconection with the ground floor shop to a 1no. self contained 2 bed flat. Associated works include a new shopfront to provide independent flat entrance off Regent Street, replacement second floor rear window and insertion of first floor window to the rear elevation.</t>
  </si>
  <si>
    <t>W/20/1828</t>
  </si>
  <si>
    <t>Clattylands Barn, Haseley Knob, Haseley, Warwick, CV35 7NJ</t>
  </si>
  <si>
    <t>Conversion and change of use of existing barn and stables into 1no. dwellinghouse with associated boundary treatements and hardstandings</t>
  </si>
  <si>
    <t>W/20/1847</t>
  </si>
  <si>
    <t>Erection of 1no. dwelling and associated vehicular access.</t>
  </si>
  <si>
    <t>W/20/2091</t>
  </si>
  <si>
    <t>29 Jury Street, Warwick, CV34 4EH</t>
  </si>
  <si>
    <t>Change of use from offices (Use Class E) to a single dwellinghouse including minor modifications and alterations to the existing building</t>
  </si>
  <si>
    <t>W/20/2161</t>
  </si>
  <si>
    <t>Land Fronting Red Lane, Burton Green, Kenilworth, CV8 1PB</t>
  </si>
  <si>
    <t>Erection of single dwelling and associated garage</t>
  </si>
  <si>
    <t>W/21/0201</t>
  </si>
  <si>
    <t>Application for approval of Reserved Matters (appearance, landscaping, layout and scale) pursuant to Outline Planning Permission ref: W/20/0784 (Erection of 1no. dwelling with all matters reserved except for access).</t>
  </si>
  <si>
    <t>W/21/0446</t>
  </si>
  <si>
    <t>Demolition of existing buildings and structures and erection of a single dwelling and associated landscaping.</t>
  </si>
  <si>
    <t>W/21/0559</t>
  </si>
  <si>
    <t>Hampton Hill Farm, Littleworth Road, Budbrooke, Warwick, CV35 8HB</t>
  </si>
  <si>
    <t>Conversion of a building to a dwellinghouse</t>
  </si>
  <si>
    <t>W/21/0647</t>
  </si>
  <si>
    <t>The Rye House, Catesby Lane, Lapworth, Solihull, B94 5QY</t>
  </si>
  <si>
    <t>Conversion of stable building to 1no. dwelling (amendment to approved design under W/18/1820)</t>
  </si>
  <si>
    <t>W/21/0763</t>
  </si>
  <si>
    <t>Zetland Arms, 11 Church Street, Warwick, CV34 4AB</t>
  </si>
  <si>
    <t>Change of use from Public House (Sui Generis) to 1no. dwelling house (Use Class C3)</t>
  </si>
  <si>
    <t>W/21/0836/LB</t>
  </si>
  <si>
    <t>Finwood Hill Farm, Mill Lane, Rowington, Warwick, B95 5HH</t>
  </si>
  <si>
    <t>Application for the conversion of rural building into a residential dwelling.</t>
  </si>
  <si>
    <t>W/21/0850</t>
  </si>
  <si>
    <t>Change of use of first and second floor from Beauty Salon (Sui Generis Use) to 2 bedroom residential property (Use Class C3)</t>
  </si>
  <si>
    <t>W/21/0988</t>
  </si>
  <si>
    <t>2 Station Road, Kenilworth, CV8 1JJ</t>
  </si>
  <si>
    <t>Change of use of first floor workshop/training facility (associated with the ground floor make-up studio) [Use Class - Sui Generis] to a 1-bed flat [Use Class - C3]</t>
  </si>
  <si>
    <t>W/21/1071</t>
  </si>
  <si>
    <t>Variation of Condition 2 (approved plans) of planning permission ref: W/19/1389 (Erection of one detached dwelling and integral garage, with use of existing access) to seek approval for an amendment to the site boundary and design of the dwelling.
Re-registered with HM Land Registry on 22nd December 2021 due to technical issues.</t>
  </si>
  <si>
    <t>W/21/1134</t>
  </si>
  <si>
    <t>Application for the proposed change of use from Guest House (use class C1) to single dwelling (use class C3), re-submission of W/18/0429.</t>
  </si>
  <si>
    <t>W/21/1321</t>
  </si>
  <si>
    <t>Erection of 1no. single storey dwelling to the side/rear of 26 Oakley Wood Road</t>
  </si>
  <si>
    <t>W/21/1392</t>
  </si>
  <si>
    <t>Hillside House, 50 Bakers Lane, Knowle, Solihull, B93 8PW</t>
  </si>
  <si>
    <t>Conversion of agricultural building, adjacent stable and garage to a single dwelling (Use Class C3), following Class Q approval for conversion of agricultural building (W/21/0098)</t>
  </si>
  <si>
    <t>W/21/1568</t>
  </si>
  <si>
    <t>Barn adjacent to Park Farm, Main Street, Wappenbury, Leamington Spa, CV33 9DN</t>
  </si>
  <si>
    <t>Proposed change of use of agricultural building to a single dwelling house (Use Class C3) under General Permitted Development Order 2020 – Part 3 Class Q</t>
  </si>
  <si>
    <t>W/22/0270</t>
  </si>
  <si>
    <t>Poundley End, Rookery Lane, Lowsonford, Solihull, B95 5EP</t>
  </si>
  <si>
    <t>Application for Prior Approval under Schedule 2, Part 3, Class Q (a) and (b) for proposed change of use of agricultural building to a dwelling house (Use Class C3) and associated external alterations</t>
  </si>
  <si>
    <t>W/20/0994</t>
  </si>
  <si>
    <t>4 Innage Close, Leamington Spa, CV31 1BL</t>
  </si>
  <si>
    <t>Demolition of existing house and erection of a replacement contemporary dwelling.</t>
  </si>
  <si>
    <t>W/20/1928</t>
  </si>
  <si>
    <t>88 Northumberland Road, Leamington Spa, CV32 6HG</t>
  </si>
  <si>
    <t>Demolition of existing dwelling and erection of a two-storey dwelling, with basement.</t>
  </si>
  <si>
    <t>W/21/0321</t>
  </si>
  <si>
    <t>87 Windy Arbour, Kenilworth, CV8 2BJ</t>
  </si>
  <si>
    <t>Application for the demolition of the existing property and the erection of a new 5 bed residential dwelling (Class C3) with associated landscaping and infrastructure.</t>
  </si>
  <si>
    <t>W/21/0649</t>
  </si>
  <si>
    <t>The Thistle Estate, Red Lane, Burton Green, Kenilworth, CV8 1PB</t>
  </si>
  <si>
    <t>Demolition of existing bungalow, erection of single storey extension to and change of use of existing outbuilding to a dwelling and erection of a new garage block</t>
  </si>
  <si>
    <t>W/21/0859</t>
  </si>
  <si>
    <t>Brickyard Cottage, Hampton Road, Warwick, CV35 8HA</t>
  </si>
  <si>
    <t>Demolition of existing dwelling and construction of a replacement dwelling</t>
  </si>
  <si>
    <t>W/18/0921</t>
  </si>
  <si>
    <t>Ley End Farm, School Lane, Beausale, Warwick, CV35 7NW</t>
  </si>
  <si>
    <t>Demolition of existing farmhouse, domestic outbuildings and agricultural buildings and erection of replacement farmhouse, new garaging and new farmyard access</t>
  </si>
  <si>
    <t>W/21/0029</t>
  </si>
  <si>
    <t>Changes to the interior layout to reduce the number of flats on the middle floor from 3 one bedrooms to 2 two bedroom flats. There is no change to the external elevations, windows etc.</t>
  </si>
  <si>
    <t>W/21/1016/LB</t>
  </si>
  <si>
    <t>37 West Street, Warwick, CV34 6AB</t>
  </si>
  <si>
    <t>Proposed internal and external works to accommodate amalgamation of two units into a single dwelling house.</t>
  </si>
  <si>
    <t>W/22/0199</t>
  </si>
  <si>
    <t>481 Tachbrook Road, Whitnash, Leamington Spa, CV31 3DQ</t>
  </si>
  <si>
    <t>Conversion of Nos 481 and 481A to single dwelling with front and rear extensions and hip to gable roof alteration. Resubmission of W/21/0254</t>
  </si>
  <si>
    <t>W/20/2121</t>
  </si>
  <si>
    <t>47 Kingsway, Leamington Spa, CV31 3LG</t>
  </si>
  <si>
    <t>Change of use from dwelling (use class C3) to a 4 bed HMO (use class C4).</t>
  </si>
  <si>
    <t>W/21/0435</t>
  </si>
  <si>
    <t>Flat, Grist Mill, Chesterton Drive, Leamington Spa, CV31 1YJ</t>
  </si>
  <si>
    <t>Change of use from residential dwelling (Use Class C3) to 5 bed house in multiple occupation (Use Class C4).  (Resubmission of W/20/0987)</t>
  </si>
  <si>
    <t>W/21/0920</t>
  </si>
  <si>
    <t>52 Bury Road, Leamington Spa, CV31 3HN</t>
  </si>
  <si>
    <t>Application for the change of use of a dwelling (use class C3) to a 3 bed House in Multiple Occupation (HMO) (use class C4).</t>
  </si>
  <si>
    <t>W/21/1178</t>
  </si>
  <si>
    <t>Flat 3, 18 Portland Street, Leamington Spa, CV32 5HE</t>
  </si>
  <si>
    <t>Application for the change of use of dwellinghouse (Use Class C3) to a 3 bed House in Multiple Occupation (HMO) (Use Class C4).</t>
  </si>
  <si>
    <t>W/21/1239</t>
  </si>
  <si>
    <t>1 Crackley Cottages, Coventry Road, Kenilworth, CV8 2FG</t>
  </si>
  <si>
    <t>Subdivision of existing dwelling to form 2no. dwellings, erection of first floor rear extension to each new dwelling and erection of conservatory to dwelling No.2</t>
  </si>
  <si>
    <t>W/21/1495</t>
  </si>
  <si>
    <t>1 Spencer Street, Leamington Spa, CV31 3NE</t>
  </si>
  <si>
    <t>Change of use of existing 4 bedroomed dwelling (use class C3) to a 5 bedroomed House in Multiple Occupation (HMO) (use class C4).</t>
  </si>
  <si>
    <t>W/21/1745</t>
  </si>
  <si>
    <t>2 Manor Farm Close, Leamington Spa, CV32 7FA</t>
  </si>
  <si>
    <t>Erection of a 4 bed House in Multiple Occupation (HMO) (Use Class C4) (amendment to planning permission ref: W/16/1830)</t>
  </si>
  <si>
    <t>W/21/2263</t>
  </si>
  <si>
    <t>6 St Davids Close, Sydenham, Leamington Spa, CV31 1NN</t>
  </si>
  <si>
    <t>Change of use from a dwelling (Use Class C3) to a House in Multiple Occupation (HMO) (Use Class C4) (Retrospective)</t>
  </si>
  <si>
    <t>Under Construction</t>
  </si>
  <si>
    <t>Not Started</t>
  </si>
  <si>
    <t>W/20/2165</t>
  </si>
  <si>
    <t>6 Charlotte Street, Leamington Spa, CV31 3EB</t>
  </si>
  <si>
    <t>W/20/2166</t>
  </si>
  <si>
    <t>14 Charlotte Street, Leamington Spa, CV31 3EB</t>
  </si>
  <si>
    <t>W/21/0610</t>
  </si>
  <si>
    <t>1 Manor Farm Close, Leamington Spa, CV32 7FA</t>
  </si>
  <si>
    <t>W/21/0937</t>
  </si>
  <si>
    <t>41 St Pauls Square, Leamington Spa, CV32 4TX</t>
  </si>
  <si>
    <t>Land South of  Gallows Hill and West of Europa Way Warwick CV34 6SP</t>
  </si>
  <si>
    <t>2039/40</t>
  </si>
  <si>
    <t>Land at Kings Hill Lane, Stoneleigh</t>
  </si>
  <si>
    <t>Court Street - approved area and residual area</t>
  </si>
  <si>
    <t>Thickthorn also appears on tab b2 row 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</si>
</sst>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2"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1"/>
      <color rgb="FFFF0000"/>
      <name val="Calibri"/>
      <family val="2"/>
      <scheme val="minor"/>
    </font>
    <font>
      <sz val="11"/>
      <color theme="4"/>
      <name val="Calibri"/>
      <family val="2"/>
      <scheme val="minor"/>
    </font>
    <font>
      <b/>
      <sz val="11"/>
      <name val="Calibri"/>
      <family val="2"/>
      <scheme val="minor"/>
    </font>
    <font>
      <sz val="10"/>
      <name val="MS Sans Serif"/>
      <family val="2"/>
    </font>
    <font>
      <b/>
      <u/>
      <sz val="11"/>
      <name val="Calibri"/>
      <family val="2"/>
      <scheme val="minor"/>
    </font>
    <font>
      <b/>
      <u/>
      <sz val="11"/>
      <color theme="1"/>
      <name val="Calibri"/>
      <family val="2"/>
      <scheme val="minor"/>
    </font>
    <font>
      <u/>
      <sz val="11"/>
      <color theme="1"/>
      <name val="Calibri"/>
      <family val="2"/>
      <scheme val="minor"/>
    </font>
    <font>
      <sz val="11"/>
      <color theme="1"/>
      <name val="Calibri"/>
      <family val="2"/>
      <scheme val="minor"/>
    </font>
    <font>
      <b/>
      <i/>
      <sz val="11"/>
      <color theme="1"/>
      <name val="Calibri"/>
      <family val="2"/>
      <scheme val="minor"/>
    </font>
    <font>
      <i/>
      <sz val="11"/>
      <color theme="1"/>
      <name val="Calibri"/>
      <family val="2"/>
      <scheme val="minor"/>
    </font>
    <font>
      <b/>
      <u val="double"/>
      <sz val="11"/>
      <color theme="1"/>
      <name val="Calibri"/>
      <family val="2"/>
      <scheme val="minor"/>
    </font>
    <font>
      <b/>
      <sz val="16"/>
      <color theme="1"/>
      <name val="Calibri"/>
      <family val="2"/>
      <scheme val="minor"/>
    </font>
    <font>
      <b/>
      <sz val="11"/>
      <color rgb="FFFF0000"/>
      <name val="Calibri"/>
      <family val="2"/>
      <scheme val="minor"/>
    </font>
    <font>
      <sz val="10"/>
      <color indexed="8"/>
      <name val="Arial"/>
      <family val="2"/>
    </font>
    <font>
      <b/>
      <sz val="10"/>
      <color indexed="8"/>
      <name val="Arial"/>
      <family val="2"/>
    </font>
    <font>
      <u/>
      <sz val="10"/>
      <color theme="10"/>
      <name val="Arial"/>
      <family val="2"/>
    </font>
    <font>
      <sz val="10"/>
      <color indexed="8"/>
      <name val="Arial"/>
      <family val="2"/>
    </font>
    <font>
      <b/>
      <sz val="10"/>
      <color indexed="8"/>
      <name val="ARIAL"/>
      <family val="2"/>
    </font>
    <font>
      <b/>
      <u/>
      <sz val="12"/>
      <color indexed="8"/>
      <name val="ARIAL"/>
      <family val="2"/>
    </font>
    <font>
      <sz val="8"/>
      <color indexed="81"/>
      <name val="Tahoma"/>
      <family val="2"/>
    </font>
    <font>
      <b/>
      <sz val="8"/>
      <color indexed="81"/>
      <name val="Tahoma"/>
      <family val="2"/>
    </font>
    <font>
      <b/>
      <i/>
      <u/>
      <sz val="11"/>
      <color theme="1"/>
      <name val="Calibri"/>
      <family val="2"/>
      <scheme val="minor"/>
    </font>
    <font>
      <b/>
      <sz val="10"/>
      <name val="Arial"/>
      <family val="2"/>
    </font>
    <font>
      <sz val="10"/>
      <color rgb="FF000000"/>
      <name val="Arial"/>
      <family val="2"/>
    </font>
    <font>
      <b/>
      <sz val="10"/>
      <color rgb="FF000000"/>
      <name val="ARIAL"/>
      <family val="2"/>
    </font>
    <font>
      <b/>
      <u/>
      <sz val="10"/>
      <color rgb="FF000000"/>
      <name val="ARIAL"/>
      <family val="2"/>
    </font>
    <font>
      <sz val="9"/>
      <color indexed="81"/>
      <name val="Tahoma"/>
      <family val="2"/>
    </font>
    <font>
      <b/>
      <sz val="9"/>
      <color indexed="81"/>
      <name val="Tahoma"/>
      <family val="2"/>
    </font>
    <font>
      <sz val="10"/>
      <color rgb="FF000000"/>
      <name val="Arial"/>
      <family val="2"/>
    </font>
    <font>
      <b/>
      <u/>
      <sz val="12"/>
      <color rgb="FF000000"/>
      <name val="ARIAL"/>
      <family val="2"/>
    </font>
    <font>
      <sz val="9"/>
      <color indexed="81"/>
      <name val="Tahoma"/>
      <charset val="1"/>
    </font>
    <font>
      <b/>
      <sz val="9"/>
      <color indexed="81"/>
      <name val="Tahoma"/>
      <charset val="1"/>
    </font>
    <font>
      <sz val="8"/>
      <name val="Calibri"/>
      <family val="2"/>
      <scheme val="minor"/>
    </font>
    <font>
      <sz val="10"/>
      <color theme="1"/>
      <name val="Arial"/>
      <family val="2"/>
    </font>
    <font>
      <sz val="10"/>
      <color rgb="FFFF0000"/>
      <name val="Arial"/>
      <family val="2"/>
    </font>
    <font>
      <b/>
      <sz val="10"/>
      <color theme="1"/>
      <name val="Arial"/>
      <family val="2"/>
    </font>
    <font>
      <sz val="10"/>
      <name val="Arial"/>
      <family val="2"/>
    </font>
    <font>
      <sz val="1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s>
  <borders count="80">
    <border>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
      <left/>
      <right style="thin">
        <color auto="1"/>
      </right>
      <top style="medium">
        <color indexed="64"/>
      </top>
      <bottom/>
      <diagonal/>
    </border>
    <border>
      <left style="medium">
        <color indexed="64"/>
      </left>
      <right style="medium">
        <color indexed="64"/>
      </right>
      <top/>
      <bottom style="thin">
        <color auto="1"/>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thin">
        <color auto="1"/>
      </top>
      <bottom/>
      <diagonal/>
    </border>
    <border>
      <left/>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bottom/>
      <diagonal/>
    </border>
    <border>
      <left/>
      <right/>
      <top style="thin">
        <color auto="1"/>
      </top>
      <bottom style="thin">
        <color auto="1"/>
      </bottom>
      <diagonal/>
    </border>
    <border>
      <left/>
      <right/>
      <top style="thin">
        <color auto="1"/>
      </top>
      <bottom style="medium">
        <color indexed="64"/>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right style="medium">
        <color indexed="64"/>
      </right>
      <top style="thin">
        <color auto="1"/>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thin">
        <color auto="1"/>
      </top>
      <bottom/>
      <diagonal/>
    </border>
    <border>
      <left/>
      <right style="medium">
        <color indexed="64"/>
      </right>
      <top/>
      <bottom/>
      <diagonal/>
    </border>
    <border>
      <left/>
      <right style="thin">
        <color auto="1"/>
      </right>
      <top/>
      <bottom/>
      <diagonal/>
    </border>
    <border>
      <left style="thin">
        <color auto="1"/>
      </left>
      <right/>
      <top/>
      <bottom/>
      <diagonal/>
    </border>
    <border>
      <left style="medium">
        <color indexed="64"/>
      </left>
      <right style="medium">
        <color indexed="64"/>
      </right>
      <top/>
      <bottom/>
      <diagonal/>
    </border>
  </borders>
  <cellStyleXfs count="18">
    <xf numFmtId="0" fontId="0"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7" fillId="0" borderId="0">
      <alignment vertical="top"/>
    </xf>
    <xf numFmtId="0" fontId="19" fillId="0" borderId="0" applyNumberFormat="0" applyFill="0" applyBorder="0" applyAlignment="0" applyProtection="0">
      <alignment vertical="top"/>
    </xf>
    <xf numFmtId="0" fontId="27" fillId="0" borderId="0"/>
    <xf numFmtId="0" fontId="32" fillId="0" borderId="0"/>
  </cellStyleXfs>
  <cellXfs count="533">
    <xf numFmtId="0" fontId="0" fillId="0" borderId="0" xfId="0"/>
    <xf numFmtId="0" fontId="1" fillId="0" borderId="0" xfId="0" applyFont="1"/>
    <xf numFmtId="0" fontId="0" fillId="0" borderId="0" xfId="0" applyAlignment="1">
      <alignment wrapText="1"/>
    </xf>
    <xf numFmtId="0" fontId="3" fillId="0" borderId="0" xfId="0" applyFont="1"/>
    <xf numFmtId="0" fontId="5" fillId="0" borderId="0" xfId="0" applyFont="1"/>
    <xf numFmtId="1" fontId="0" fillId="0" borderId="0" xfId="0" applyNumberFormat="1"/>
    <xf numFmtId="0" fontId="1" fillId="0" borderId="0" xfId="0" applyFont="1" applyAlignment="1">
      <alignment wrapText="1"/>
    </xf>
    <xf numFmtId="0" fontId="6" fillId="0" borderId="0" xfId="0" applyFont="1"/>
    <xf numFmtId="0" fontId="0" fillId="0" borderId="0" xfId="0"/>
    <xf numFmtId="0" fontId="0" fillId="0" borderId="0" xfId="0"/>
    <xf numFmtId="0" fontId="1" fillId="0" borderId="0" xfId="0" applyFont="1"/>
    <xf numFmtId="1" fontId="1" fillId="0" borderId="0" xfId="0" applyNumberFormat="1" applyFont="1"/>
    <xf numFmtId="0" fontId="4" fillId="0" borderId="0" xfId="0" applyFont="1" applyFill="1"/>
    <xf numFmtId="0" fontId="8" fillId="0" borderId="0" xfId="0" applyFont="1"/>
    <xf numFmtId="1" fontId="9" fillId="0" borderId="0" xfId="0" applyNumberFormat="1" applyFont="1"/>
    <xf numFmtId="0" fontId="10" fillId="0" borderId="0" xfId="0" applyFont="1"/>
    <xf numFmtId="0" fontId="0" fillId="0" borderId="0" xfId="0" applyBorder="1"/>
    <xf numFmtId="1" fontId="1" fillId="0" borderId="0" xfId="0" applyNumberFormat="1" applyFont="1" applyFill="1"/>
    <xf numFmtId="1" fontId="0" fillId="0" borderId="0" xfId="0" applyNumberFormat="1" applyFill="1"/>
    <xf numFmtId="0" fontId="9" fillId="0" borderId="0" xfId="0" applyFont="1"/>
    <xf numFmtId="1" fontId="0" fillId="0" borderId="0" xfId="0" applyNumberFormat="1" applyFill="1" applyAlignment="1"/>
    <xf numFmtId="1" fontId="0" fillId="0" borderId="0" xfId="0" applyNumberFormat="1" applyFont="1" applyFill="1"/>
    <xf numFmtId="0" fontId="0" fillId="0" borderId="0" xfId="0" applyFont="1" applyFill="1"/>
    <xf numFmtId="0" fontId="0" fillId="0" borderId="0" xfId="0" applyFill="1"/>
    <xf numFmtId="0" fontId="2" fillId="0" borderId="0" xfId="0" applyFont="1" applyFill="1"/>
    <xf numFmtId="0" fontId="12" fillId="0" borderId="0" xfId="0" applyFont="1"/>
    <xf numFmtId="0" fontId="13" fillId="0" borderId="0" xfId="0" applyFont="1"/>
    <xf numFmtId="1" fontId="13" fillId="0" borderId="0" xfId="0" applyNumberFormat="1" applyFont="1" applyFill="1"/>
    <xf numFmtId="0" fontId="15" fillId="0" borderId="0" xfId="0" applyFont="1"/>
    <xf numFmtId="0" fontId="0" fillId="0" borderId="0" xfId="0" applyNumberFormat="1"/>
    <xf numFmtId="0" fontId="0" fillId="0" borderId="0" xfId="0" pivotButton="1"/>
    <xf numFmtId="0" fontId="0" fillId="0" borderId="0" xfId="0" applyAlignment="1">
      <alignment horizontal="left"/>
    </xf>
    <xf numFmtId="0" fontId="9" fillId="0" borderId="0" xfId="0" applyFont="1" applyAlignment="1">
      <alignment horizontal="left"/>
    </xf>
    <xf numFmtId="1" fontId="10" fillId="0" borderId="0" xfId="0" applyNumberFormat="1" applyFont="1"/>
    <xf numFmtId="164" fontId="0" fillId="0" borderId="0" xfId="0" applyNumberFormat="1"/>
    <xf numFmtId="0" fontId="0" fillId="0" borderId="0" xfId="0" applyFont="1" applyBorder="1"/>
    <xf numFmtId="0" fontId="0" fillId="0" borderId="4" xfId="0" applyBorder="1"/>
    <xf numFmtId="0" fontId="0" fillId="0" borderId="4" xfId="0" applyFill="1" applyBorder="1"/>
    <xf numFmtId="0" fontId="1" fillId="0" borderId="4" xfId="0" applyFont="1" applyBorder="1"/>
    <xf numFmtId="0" fontId="1" fillId="0" borderId="4" xfId="0" applyFont="1" applyBorder="1" applyAlignment="1">
      <alignment vertical="center" wrapText="1"/>
    </xf>
    <xf numFmtId="0" fontId="1" fillId="0" borderId="4" xfId="0" applyFont="1" applyFill="1" applyBorder="1"/>
    <xf numFmtId="0" fontId="0" fillId="0" borderId="4" xfId="0" applyFont="1" applyBorder="1" applyAlignment="1">
      <alignment vertical="center" wrapText="1"/>
    </xf>
    <xf numFmtId="0" fontId="9" fillId="0" borderId="4" xfId="0" applyFont="1" applyBorder="1"/>
    <xf numFmtId="0" fontId="9" fillId="0" borderId="4" xfId="0" applyFont="1" applyBorder="1" applyAlignment="1">
      <alignment vertical="center" wrapText="1"/>
    </xf>
    <xf numFmtId="0" fontId="9" fillId="0" borderId="4" xfId="0" applyFont="1" applyFill="1" applyBorder="1" applyAlignment="1">
      <alignment vertical="center" wrapText="1"/>
    </xf>
    <xf numFmtId="0" fontId="9" fillId="0" borderId="4" xfId="0" applyFont="1" applyFill="1" applyBorder="1"/>
    <xf numFmtId="0" fontId="0" fillId="0" borderId="4" xfId="0" applyFont="1" applyBorder="1"/>
    <xf numFmtId="0" fontId="14" fillId="0" borderId="4" xfId="0" applyFont="1" applyFill="1" applyBorder="1" applyAlignment="1">
      <alignment vertical="center" wrapText="1"/>
    </xf>
    <xf numFmtId="0" fontId="14" fillId="0" borderId="4" xfId="0" applyFont="1" applyBorder="1"/>
    <xf numFmtId="0" fontId="0" fillId="0" borderId="4" xfId="0" pivotButton="1" applyBorder="1"/>
    <xf numFmtId="0" fontId="0" fillId="0" borderId="4" xfId="0" applyBorder="1" applyAlignment="1">
      <alignment horizontal="left"/>
    </xf>
    <xf numFmtId="0" fontId="0" fillId="0" borderId="4" xfId="0" applyNumberFormat="1" applyBorder="1"/>
    <xf numFmtId="0" fontId="0" fillId="0" borderId="4" xfId="0" applyBorder="1" applyAlignment="1">
      <alignment horizontal="left" indent="1"/>
    </xf>
    <xf numFmtId="0" fontId="0" fillId="0" borderId="0" xfId="0" applyFont="1" applyFill="1" applyBorder="1"/>
    <xf numFmtId="0" fontId="0" fillId="0" borderId="0" xfId="0"/>
    <xf numFmtId="1" fontId="0" fillId="0" borderId="0" xfId="0" applyNumberFormat="1" applyFill="1" applyBorder="1" applyAlignment="1"/>
    <xf numFmtId="16" fontId="0" fillId="0" borderId="0" xfId="0" applyNumberFormat="1"/>
    <xf numFmtId="0" fontId="0" fillId="0" borderId="0" xfId="0" applyFill="1"/>
    <xf numFmtId="0" fontId="0" fillId="0" borderId="0" xfId="0"/>
    <xf numFmtId="0" fontId="1" fillId="0" borderId="0" xfId="0" applyFont="1"/>
    <xf numFmtId="1" fontId="13" fillId="0" borderId="0" xfId="0" applyNumberFormat="1" applyFont="1"/>
    <xf numFmtId="0" fontId="17" fillId="0" borderId="5" xfId="14" applyBorder="1">
      <alignment vertical="top"/>
    </xf>
    <xf numFmtId="0" fontId="0" fillId="0" borderId="0" xfId="0" applyFont="1"/>
    <xf numFmtId="0" fontId="0" fillId="0" borderId="0" xfId="0" applyFill="1" applyBorder="1"/>
    <xf numFmtId="0" fontId="1" fillId="0" borderId="0" xfId="0" applyFont="1" applyFill="1"/>
    <xf numFmtId="0" fontId="0" fillId="0" borderId="5" xfId="0" applyFill="1" applyBorder="1"/>
    <xf numFmtId="0" fontId="2" fillId="0" borderId="5" xfId="0" applyFont="1" applyFill="1" applyBorder="1"/>
    <xf numFmtId="0" fontId="1" fillId="0" borderId="25" xfId="0" applyFont="1" applyFill="1" applyBorder="1"/>
    <xf numFmtId="0" fontId="0" fillId="0" borderId="12" xfId="0" applyFill="1" applyBorder="1"/>
    <xf numFmtId="0" fontId="2" fillId="0" borderId="12" xfId="0" applyFont="1" applyFill="1" applyBorder="1"/>
    <xf numFmtId="0" fontId="0" fillId="2" borderId="27" xfId="0" applyFill="1" applyBorder="1"/>
    <xf numFmtId="0" fontId="1" fillId="2" borderId="28" xfId="0" applyFont="1" applyFill="1" applyBorder="1" applyAlignment="1">
      <alignment wrapText="1"/>
    </xf>
    <xf numFmtId="0" fontId="1" fillId="2" borderId="30" xfId="0" applyFont="1" applyFill="1" applyBorder="1"/>
    <xf numFmtId="0" fontId="1" fillId="2" borderId="31" xfId="0" applyFont="1" applyFill="1" applyBorder="1"/>
    <xf numFmtId="0" fontId="17" fillId="0" borderId="0" xfId="14" applyBorder="1">
      <alignment vertical="top"/>
    </xf>
    <xf numFmtId="0" fontId="17" fillId="0" borderId="0" xfId="14" applyFill="1" applyBorder="1">
      <alignment vertical="top"/>
    </xf>
    <xf numFmtId="0" fontId="17" fillId="0" borderId="9" xfId="14" applyBorder="1">
      <alignment vertical="top"/>
    </xf>
    <xf numFmtId="0" fontId="0" fillId="0" borderId="9" xfId="0" applyFill="1" applyBorder="1"/>
    <xf numFmtId="0" fontId="1" fillId="2" borderId="45" xfId="0" applyFont="1" applyFill="1" applyBorder="1"/>
    <xf numFmtId="0" fontId="0" fillId="0" borderId="46" xfId="0" applyFill="1" applyBorder="1"/>
    <xf numFmtId="0" fontId="0" fillId="0" borderId="47" xfId="0" applyFill="1" applyBorder="1"/>
    <xf numFmtId="0" fontId="1" fillId="2" borderId="54" xfId="0" applyFont="1" applyFill="1" applyBorder="1"/>
    <xf numFmtId="0" fontId="0" fillId="0" borderId="21" xfId="0" applyFill="1" applyBorder="1"/>
    <xf numFmtId="0" fontId="17" fillId="0" borderId="14" xfId="14" applyBorder="1">
      <alignment vertical="top"/>
    </xf>
    <xf numFmtId="0" fontId="21" fillId="2" borderId="43" xfId="14" applyFont="1" applyFill="1" applyBorder="1">
      <alignment vertical="top"/>
    </xf>
    <xf numFmtId="0" fontId="10" fillId="0" borderId="0" xfId="0" applyFont="1" applyFill="1"/>
    <xf numFmtId="1" fontId="0" fillId="0" borderId="0" xfId="0" applyNumberFormat="1" applyFill="1" applyBorder="1"/>
    <xf numFmtId="0" fontId="1" fillId="2" borderId="28" xfId="0" applyFont="1" applyFill="1" applyBorder="1"/>
    <xf numFmtId="0" fontId="9" fillId="0" borderId="0" xfId="0" applyFont="1" applyFill="1" applyBorder="1"/>
    <xf numFmtId="0" fontId="1" fillId="4" borderId="54" xfId="0" applyFont="1" applyFill="1" applyBorder="1"/>
    <xf numFmtId="0" fontId="1" fillId="4" borderId="30" xfId="0" applyFont="1" applyFill="1" applyBorder="1"/>
    <xf numFmtId="0" fontId="1" fillId="4" borderId="31" xfId="0" applyFont="1" applyFill="1" applyBorder="1"/>
    <xf numFmtId="0" fontId="1" fillId="4" borderId="29" xfId="0" applyFont="1" applyFill="1" applyBorder="1"/>
    <xf numFmtId="0" fontId="0" fillId="4" borderId="31" xfId="0" applyFill="1" applyBorder="1"/>
    <xf numFmtId="1" fontId="1" fillId="0" borderId="6" xfId="0" applyNumberFormat="1" applyFont="1" applyFill="1" applyBorder="1"/>
    <xf numFmtId="0" fontId="25" fillId="4" borderId="57" xfId="0" applyFont="1" applyFill="1" applyBorder="1"/>
    <xf numFmtId="0" fontId="13" fillId="4" borderId="6" xfId="0" applyFont="1" applyFill="1" applyBorder="1"/>
    <xf numFmtId="0" fontId="0" fillId="4" borderId="6" xfId="0" applyFont="1" applyFill="1" applyBorder="1"/>
    <xf numFmtId="0" fontId="5" fillId="0" borderId="0" xfId="0" applyFont="1" applyFill="1"/>
    <xf numFmtId="0" fontId="1" fillId="0" borderId="0" xfId="0" applyFont="1" applyFill="1" applyAlignment="1">
      <alignment wrapText="1"/>
    </xf>
    <xf numFmtId="0" fontId="16" fillId="0" borderId="0" xfId="0" applyFont="1" applyFill="1"/>
    <xf numFmtId="1" fontId="1" fillId="0" borderId="57" xfId="0" applyNumberFormat="1" applyFont="1" applyFill="1" applyBorder="1"/>
    <xf numFmtId="0" fontId="22" fillId="0" borderId="5" xfId="14" applyFont="1" applyFill="1" applyBorder="1">
      <alignment vertical="top"/>
    </xf>
    <xf numFmtId="1" fontId="1" fillId="0" borderId="43" xfId="0" applyNumberFormat="1" applyFont="1" applyFill="1" applyBorder="1"/>
    <xf numFmtId="0" fontId="21" fillId="0" borderId="0" xfId="14" applyFont="1" applyFill="1" applyBorder="1">
      <alignment vertical="top"/>
    </xf>
    <xf numFmtId="0" fontId="0" fillId="0" borderId="0" xfId="0" applyFill="1" applyAlignment="1">
      <alignment wrapText="1"/>
    </xf>
    <xf numFmtId="0" fontId="22" fillId="0" borderId="0" xfId="14" applyFont="1" applyFill="1" applyBorder="1">
      <alignment vertical="top"/>
    </xf>
    <xf numFmtId="0" fontId="27" fillId="0" borderId="0" xfId="16" applyAlignment="1">
      <alignment vertical="top"/>
    </xf>
    <xf numFmtId="0" fontId="27" fillId="0" borderId="0" xfId="16"/>
    <xf numFmtId="0" fontId="32" fillId="0" borderId="0" xfId="16" applyFont="1"/>
    <xf numFmtId="0" fontId="27" fillId="0" borderId="5" xfId="16" applyBorder="1"/>
    <xf numFmtId="0" fontId="27" fillId="0" borderId="5" xfId="16" applyBorder="1" applyAlignment="1">
      <alignment vertical="top"/>
    </xf>
    <xf numFmtId="3" fontId="27" fillId="0" borderId="5" xfId="16" applyNumberFormat="1" applyBorder="1" applyAlignment="1">
      <alignment vertical="top"/>
    </xf>
    <xf numFmtId="0" fontId="27" fillId="3" borderId="5" xfId="16" applyFill="1" applyBorder="1"/>
    <xf numFmtId="0" fontId="27" fillId="0" borderId="51" xfId="16" applyBorder="1"/>
    <xf numFmtId="0" fontId="27" fillId="0" borderId="8" xfId="16" applyBorder="1"/>
    <xf numFmtId="0" fontId="27" fillId="0" borderId="9" xfId="16" applyBorder="1"/>
    <xf numFmtId="0" fontId="27" fillId="0" borderId="11" xfId="16" applyBorder="1" applyAlignment="1">
      <alignment vertical="top"/>
    </xf>
    <xf numFmtId="0" fontId="27" fillId="0" borderId="12" xfId="16" applyBorder="1"/>
    <xf numFmtId="0" fontId="27" fillId="0" borderId="14" xfId="16" applyBorder="1"/>
    <xf numFmtId="0" fontId="27" fillId="0" borderId="7" xfId="16" applyBorder="1"/>
    <xf numFmtId="0" fontId="27" fillId="0" borderId="63" xfId="16" applyBorder="1"/>
    <xf numFmtId="0" fontId="27" fillId="0" borderId="64" xfId="16" applyBorder="1"/>
    <xf numFmtId="0" fontId="27" fillId="0" borderId="11" xfId="16" applyBorder="1"/>
    <xf numFmtId="0" fontId="27" fillId="3" borderId="11" xfId="16" applyFill="1" applyBorder="1"/>
    <xf numFmtId="0" fontId="28" fillId="0" borderId="22" xfId="16" applyFont="1" applyBorder="1"/>
    <xf numFmtId="0" fontId="28" fillId="3" borderId="22" xfId="16" applyFont="1" applyFill="1" applyBorder="1"/>
    <xf numFmtId="0" fontId="32" fillId="0" borderId="0" xfId="16" applyFont="1" applyAlignment="1">
      <alignment vertical="top"/>
    </xf>
    <xf numFmtId="0" fontId="28" fillId="0" borderId="0" xfId="16" applyFont="1"/>
    <xf numFmtId="3" fontId="27" fillId="0" borderId="5" xfId="16" applyNumberFormat="1" applyBorder="1"/>
    <xf numFmtId="0" fontId="18" fillId="0" borderId="0" xfId="14" applyFont="1" applyBorder="1">
      <alignment vertical="top"/>
    </xf>
    <xf numFmtId="0" fontId="28" fillId="0" borderId="8" xfId="16" applyFont="1" applyBorder="1" applyAlignment="1">
      <alignment vertical="top"/>
    </xf>
    <xf numFmtId="3" fontId="28" fillId="0" borderId="39" xfId="16" applyNumberFormat="1" applyFont="1" applyBorder="1" applyAlignment="1">
      <alignment vertical="top"/>
    </xf>
    <xf numFmtId="3" fontId="27" fillId="0" borderId="40" xfId="16" applyNumberFormat="1" applyBorder="1" applyAlignment="1">
      <alignment vertical="top"/>
    </xf>
    <xf numFmtId="0" fontId="27" fillId="0" borderId="40" xfId="16" applyBorder="1"/>
    <xf numFmtId="0" fontId="27" fillId="0" borderId="68" xfId="16" applyBorder="1"/>
    <xf numFmtId="0" fontId="21" fillId="0" borderId="9" xfId="14" applyFont="1" applyFill="1" applyBorder="1" applyAlignment="1">
      <alignment horizontal="right" vertical="top"/>
    </xf>
    <xf numFmtId="0" fontId="28" fillId="0" borderId="39" xfId="16" applyFont="1" applyBorder="1"/>
    <xf numFmtId="0" fontId="21" fillId="0" borderId="40" xfId="14" applyFont="1" applyFill="1" applyBorder="1" applyAlignment="1">
      <alignment horizontal="right" vertical="top"/>
    </xf>
    <xf numFmtId="0" fontId="28" fillId="0" borderId="42" xfId="16" applyFont="1" applyBorder="1"/>
    <xf numFmtId="0" fontId="27" fillId="0" borderId="43" xfId="16" applyBorder="1"/>
    <xf numFmtId="0" fontId="21" fillId="0" borderId="43" xfId="14" applyFont="1" applyFill="1" applyBorder="1" applyAlignment="1">
      <alignment horizontal="right" vertical="top"/>
    </xf>
    <xf numFmtId="0" fontId="27" fillId="0" borderId="2" xfId="16" applyBorder="1"/>
    <xf numFmtId="0" fontId="33" fillId="0" borderId="0" xfId="16" applyFont="1" applyAlignment="1">
      <alignment vertical="top"/>
    </xf>
    <xf numFmtId="0" fontId="27" fillId="0" borderId="52" xfId="16" applyBorder="1"/>
    <xf numFmtId="0" fontId="21" fillId="2" borderId="44" xfId="14" applyFont="1" applyFill="1" applyBorder="1">
      <alignment vertical="top"/>
    </xf>
    <xf numFmtId="165" fontId="28" fillId="0" borderId="10" xfId="16" applyNumberFormat="1" applyFont="1" applyBorder="1"/>
    <xf numFmtId="165" fontId="28" fillId="0" borderId="37" xfId="16" applyNumberFormat="1" applyFont="1" applyBorder="1"/>
    <xf numFmtId="0" fontId="17" fillId="0" borderId="12" xfId="14" applyBorder="1">
      <alignment vertical="top"/>
    </xf>
    <xf numFmtId="0" fontId="27" fillId="0" borderId="13" xfId="16" applyBorder="1"/>
    <xf numFmtId="0" fontId="17" fillId="0" borderId="15" xfId="14" applyBorder="1">
      <alignment vertical="top"/>
    </xf>
    <xf numFmtId="0" fontId="27" fillId="0" borderId="41" xfId="16" applyBorder="1"/>
    <xf numFmtId="0" fontId="17" fillId="0" borderId="10" xfId="14" applyBorder="1">
      <alignment vertical="top"/>
    </xf>
    <xf numFmtId="165" fontId="17" fillId="0" borderId="14" xfId="14" applyNumberFormat="1" applyBorder="1">
      <alignment vertical="top"/>
    </xf>
    <xf numFmtId="165" fontId="17" fillId="0" borderId="15" xfId="14" applyNumberFormat="1" applyBorder="1">
      <alignment vertical="top"/>
    </xf>
    <xf numFmtId="0" fontId="27" fillId="0" borderId="69" xfId="16" applyBorder="1"/>
    <xf numFmtId="0" fontId="27" fillId="0" borderId="1" xfId="16" applyBorder="1"/>
    <xf numFmtId="0" fontId="17" fillId="0" borderId="1" xfId="14" applyBorder="1">
      <alignment vertical="top"/>
    </xf>
    <xf numFmtId="0" fontId="17" fillId="0" borderId="70" xfId="14" applyBorder="1">
      <alignment vertical="top"/>
    </xf>
    <xf numFmtId="0" fontId="1" fillId="2" borderId="29" xfId="0" applyFont="1" applyFill="1" applyBorder="1"/>
    <xf numFmtId="0" fontId="1" fillId="2" borderId="32" xfId="0" applyFont="1" applyFill="1" applyBorder="1" applyAlignment="1">
      <alignment wrapText="1"/>
    </xf>
    <xf numFmtId="0" fontId="15" fillId="0" borderId="0" xfId="0" applyFont="1" applyFill="1"/>
    <xf numFmtId="0" fontId="1" fillId="2" borderId="42" xfId="0" applyFont="1" applyFill="1" applyBorder="1" applyAlignment="1">
      <alignment wrapText="1"/>
    </xf>
    <xf numFmtId="0" fontId="1" fillId="2" borderId="67" xfId="0" applyFont="1" applyFill="1" applyBorder="1"/>
    <xf numFmtId="0" fontId="1" fillId="2" borderId="29" xfId="0" applyFont="1" applyFill="1" applyBorder="1" applyAlignment="1">
      <alignment wrapText="1"/>
    </xf>
    <xf numFmtId="0" fontId="1" fillId="2" borderId="32" xfId="0" applyFont="1" applyFill="1" applyBorder="1"/>
    <xf numFmtId="0" fontId="4" fillId="0" borderId="0" xfId="0" applyFont="1" applyFill="1" applyBorder="1"/>
    <xf numFmtId="0" fontId="4" fillId="0" borderId="0" xfId="0" applyFont="1"/>
    <xf numFmtId="0" fontId="1" fillId="4" borderId="30" xfId="0" applyFont="1" applyFill="1" applyBorder="1" applyAlignment="1">
      <alignment horizontal="left"/>
    </xf>
    <xf numFmtId="0" fontId="27" fillId="2" borderId="42" xfId="16" applyFill="1" applyBorder="1" applyAlignment="1">
      <alignment vertical="top"/>
    </xf>
    <xf numFmtId="0" fontId="27" fillId="2" borderId="43" xfId="16" applyFill="1" applyBorder="1" applyAlignment="1">
      <alignment vertical="top"/>
    </xf>
    <xf numFmtId="0" fontId="18" fillId="2" borderId="43" xfId="14" applyFont="1" applyFill="1" applyBorder="1" applyAlignment="1">
      <alignment vertical="top" wrapText="1"/>
    </xf>
    <xf numFmtId="0" fontId="26" fillId="2" borderId="43" xfId="15" applyFont="1" applyFill="1" applyBorder="1" applyAlignment="1">
      <alignment vertical="top" wrapText="1"/>
    </xf>
    <xf numFmtId="0" fontId="18" fillId="2" borderId="44" xfId="14" applyFont="1" applyFill="1" applyBorder="1" applyAlignment="1">
      <alignment vertical="top" wrapText="1"/>
    </xf>
    <xf numFmtId="0" fontId="0" fillId="0" borderId="22" xfId="0" applyFill="1" applyBorder="1"/>
    <xf numFmtId="0" fontId="0" fillId="0" borderId="59" xfId="0" applyFill="1" applyBorder="1"/>
    <xf numFmtId="0" fontId="0" fillId="0" borderId="40" xfId="0" applyFill="1" applyBorder="1"/>
    <xf numFmtId="0" fontId="0" fillId="0" borderId="66" xfId="0" applyFill="1" applyBorder="1"/>
    <xf numFmtId="0" fontId="6" fillId="0" borderId="6" xfId="0" applyFont="1" applyFill="1" applyBorder="1"/>
    <xf numFmtId="0" fontId="6" fillId="0" borderId="43" xfId="0" applyFont="1" applyFill="1" applyBorder="1"/>
    <xf numFmtId="0" fontId="6" fillId="0" borderId="49" xfId="0" applyFont="1" applyFill="1" applyBorder="1"/>
    <xf numFmtId="0" fontId="1" fillId="2" borderId="31" xfId="0" applyFont="1" applyFill="1" applyBorder="1" applyAlignment="1">
      <alignment wrapText="1"/>
    </xf>
    <xf numFmtId="0" fontId="1" fillId="2" borderId="72" xfId="0" applyFont="1" applyFill="1" applyBorder="1" applyAlignment="1">
      <alignment wrapText="1"/>
    </xf>
    <xf numFmtId="0" fontId="2" fillId="0" borderId="0" xfId="0" applyFont="1" applyFill="1" applyBorder="1" applyAlignment="1">
      <alignment wrapText="1"/>
    </xf>
    <xf numFmtId="0" fontId="1" fillId="2" borderId="30" xfId="0" applyFont="1" applyFill="1" applyBorder="1" applyAlignment="1">
      <alignment wrapText="1"/>
    </xf>
    <xf numFmtId="0" fontId="1" fillId="2" borderId="45" xfId="0" applyFont="1" applyFill="1" applyBorder="1" applyAlignment="1">
      <alignment wrapText="1"/>
    </xf>
    <xf numFmtId="0" fontId="0" fillId="2" borderId="27" xfId="0" applyFill="1" applyBorder="1" applyAlignment="1">
      <alignment wrapText="1"/>
    </xf>
    <xf numFmtId="0" fontId="28" fillId="2" borderId="8" xfId="16" applyFont="1" applyFill="1" applyBorder="1"/>
    <xf numFmtId="0" fontId="27" fillId="2" borderId="9" xfId="16" applyFill="1" applyBorder="1"/>
    <xf numFmtId="0" fontId="28" fillId="2" borderId="9" xfId="16" applyFont="1" applyFill="1" applyBorder="1" applyAlignment="1">
      <alignment vertical="top" wrapText="1"/>
    </xf>
    <xf numFmtId="0" fontId="21" fillId="2" borderId="9" xfId="14" applyFont="1" applyFill="1" applyBorder="1" applyAlignment="1">
      <alignment vertical="top"/>
    </xf>
    <xf numFmtId="0" fontId="28" fillId="2" borderId="10" xfId="16" applyFont="1" applyFill="1" applyBorder="1" applyAlignment="1">
      <alignment vertical="top" wrapText="1"/>
    </xf>
    <xf numFmtId="0" fontId="27" fillId="0" borderId="19" xfId="16" applyBorder="1"/>
    <xf numFmtId="0" fontId="27" fillId="0" borderId="58" xfId="16" applyBorder="1"/>
    <xf numFmtId="0" fontId="18" fillId="2" borderId="21" xfId="14" applyFont="1" applyFill="1" applyBorder="1" applyAlignment="1">
      <alignment vertical="top"/>
    </xf>
    <xf numFmtId="0" fontId="27" fillId="2" borderId="60" xfId="16" applyFill="1" applyBorder="1"/>
    <xf numFmtId="0" fontId="21" fillId="2" borderId="10" xfId="14" applyFont="1" applyFill="1" applyBorder="1" applyAlignment="1">
      <alignment vertical="top"/>
    </xf>
    <xf numFmtId="0" fontId="27" fillId="3" borderId="12" xfId="16" applyFill="1" applyBorder="1"/>
    <xf numFmtId="0" fontId="28" fillId="2" borderId="19" xfId="16" applyFont="1" applyFill="1" applyBorder="1" applyAlignment="1">
      <alignment vertical="top" wrapText="1"/>
    </xf>
    <xf numFmtId="0" fontId="27" fillId="2" borderId="10" xfId="16" applyFill="1" applyBorder="1"/>
    <xf numFmtId="0" fontId="27" fillId="0" borderId="12" xfId="16" applyBorder="1" applyAlignment="1">
      <alignment vertical="top"/>
    </xf>
    <xf numFmtId="3" fontId="27" fillId="0" borderId="41" xfId="16" applyNumberFormat="1" applyBorder="1" applyAlignment="1">
      <alignment vertical="top"/>
    </xf>
    <xf numFmtId="0" fontId="27" fillId="0" borderId="10" xfId="16" applyBorder="1"/>
    <xf numFmtId="0" fontId="27" fillId="0" borderId="44" xfId="16" applyBorder="1"/>
    <xf numFmtId="0" fontId="32" fillId="0" borderId="0" xfId="17"/>
    <xf numFmtId="0" fontId="28" fillId="0" borderId="0" xfId="17" applyFont="1" applyAlignment="1">
      <alignment vertical="top"/>
    </xf>
    <xf numFmtId="0" fontId="28" fillId="0" borderId="0" xfId="17" applyFont="1"/>
    <xf numFmtId="0" fontId="32" fillId="3" borderId="5" xfId="17" applyFill="1" applyBorder="1"/>
    <xf numFmtId="0" fontId="32" fillId="0" borderId="5" xfId="17" applyFill="1" applyBorder="1"/>
    <xf numFmtId="0" fontId="32" fillId="3" borderId="12" xfId="17" applyFill="1" applyBorder="1"/>
    <xf numFmtId="0" fontId="33" fillId="0" borderId="0" xfId="16" applyFont="1" applyFill="1" applyAlignment="1">
      <alignment vertical="top"/>
    </xf>
    <xf numFmtId="0" fontId="27" fillId="0" borderId="0" xfId="16" applyBorder="1"/>
    <xf numFmtId="0" fontId="27" fillId="0" borderId="76" xfId="16" applyBorder="1"/>
    <xf numFmtId="0" fontId="21" fillId="0" borderId="10" xfId="14" applyFont="1" applyBorder="1" applyAlignment="1">
      <alignment horizontal="right" vertical="top"/>
    </xf>
    <xf numFmtId="0" fontId="21" fillId="0" borderId="15" xfId="14" applyFont="1" applyBorder="1" applyAlignment="1">
      <alignment horizontal="right" vertical="top"/>
    </xf>
    <xf numFmtId="0" fontId="17" fillId="0" borderId="19" xfId="14" applyBorder="1">
      <alignment vertical="top"/>
    </xf>
    <xf numFmtId="0" fontId="17" fillId="0" borderId="7" xfId="14" applyBorder="1">
      <alignment vertical="top"/>
    </xf>
    <xf numFmtId="165" fontId="17" fillId="0" borderId="20" xfId="14" applyNumberFormat="1" applyBorder="1">
      <alignment vertical="top"/>
    </xf>
    <xf numFmtId="0" fontId="17" fillId="0" borderId="77" xfId="14" applyBorder="1">
      <alignment vertical="top"/>
    </xf>
    <xf numFmtId="165" fontId="21" fillId="0" borderId="19" xfId="14" applyNumberFormat="1" applyFont="1" applyBorder="1">
      <alignment vertical="top"/>
    </xf>
    <xf numFmtId="165" fontId="21" fillId="0" borderId="20" xfId="14" applyNumberFormat="1" applyFont="1" applyBorder="1">
      <alignment vertical="top"/>
    </xf>
    <xf numFmtId="0" fontId="20" fillId="0" borderId="10" xfId="14" applyFont="1" applyBorder="1" applyAlignment="1">
      <alignment horizontal="right" vertical="top"/>
    </xf>
    <xf numFmtId="0" fontId="17" fillId="0" borderId="12" xfId="14" applyBorder="1" applyAlignment="1">
      <alignment horizontal="right" vertical="top"/>
    </xf>
    <xf numFmtId="0" fontId="20" fillId="0" borderId="15" xfId="14" applyFont="1" applyBorder="1" applyAlignment="1">
      <alignment horizontal="right" vertical="top"/>
    </xf>
    <xf numFmtId="0" fontId="27" fillId="2" borderId="44" xfId="16" applyFill="1" applyBorder="1"/>
    <xf numFmtId="0" fontId="18" fillId="2" borderId="58" xfId="14" applyFont="1" applyFill="1" applyBorder="1" applyAlignment="1">
      <alignment vertical="top" wrapText="1"/>
    </xf>
    <xf numFmtId="0" fontId="1" fillId="2" borderId="42" xfId="0" applyFont="1" applyFill="1" applyBorder="1"/>
    <xf numFmtId="0" fontId="1" fillId="2" borderId="43" xfId="0" applyFont="1" applyFill="1" applyBorder="1"/>
    <xf numFmtId="0" fontId="1" fillId="2" borderId="44" xfId="0" applyFont="1" applyFill="1" applyBorder="1"/>
    <xf numFmtId="0" fontId="0" fillId="0" borderId="42" xfId="0" applyFill="1" applyBorder="1"/>
    <xf numFmtId="0" fontId="0" fillId="0" borderId="43" xfId="0" applyFill="1" applyBorder="1"/>
    <xf numFmtId="3" fontId="32" fillId="0" borderId="64" xfId="17" applyNumberFormat="1" applyFill="1" applyBorder="1" applyAlignment="1">
      <alignment vertical="top"/>
    </xf>
    <xf numFmtId="0" fontId="2" fillId="0" borderId="0" xfId="0" applyFont="1"/>
    <xf numFmtId="0" fontId="29" fillId="0" borderId="11" xfId="17" applyFont="1" applyFill="1" applyBorder="1" applyAlignment="1">
      <alignment vertical="top"/>
    </xf>
    <xf numFmtId="0" fontId="32" fillId="0" borderId="47" xfId="17" applyFill="1" applyBorder="1"/>
    <xf numFmtId="0" fontId="32" fillId="0" borderId="22" xfId="17" applyFill="1" applyBorder="1"/>
    <xf numFmtId="0" fontId="32" fillId="0" borderId="64" xfId="17" applyFill="1" applyBorder="1"/>
    <xf numFmtId="0" fontId="28" fillId="0" borderId="11" xfId="17" applyFont="1" applyFill="1" applyBorder="1" applyAlignment="1">
      <alignment vertical="top"/>
    </xf>
    <xf numFmtId="0" fontId="32" fillId="0" borderId="5" xfId="17" applyFill="1" applyBorder="1" applyAlignment="1">
      <alignment vertical="top"/>
    </xf>
    <xf numFmtId="0" fontId="32" fillId="0" borderId="47" xfId="17" applyFill="1" applyBorder="1" applyAlignment="1">
      <alignment vertical="top"/>
    </xf>
    <xf numFmtId="3" fontId="32" fillId="0" borderId="22" xfId="17" applyNumberFormat="1" applyFill="1" applyBorder="1" applyAlignment="1">
      <alignment vertical="top"/>
    </xf>
    <xf numFmtId="0" fontId="28" fillId="0" borderId="13" xfId="17" applyFont="1" applyFill="1" applyBorder="1"/>
    <xf numFmtId="0" fontId="32" fillId="0" borderId="14" xfId="17" applyFill="1" applyBorder="1"/>
    <xf numFmtId="0" fontId="21" fillId="0" borderId="48" xfId="14" applyFont="1" applyFill="1" applyBorder="1" applyAlignment="1">
      <alignment horizontal="right" vertical="top"/>
    </xf>
    <xf numFmtId="3" fontId="18" fillId="0" borderId="65" xfId="14" applyNumberFormat="1" applyFont="1" applyFill="1" applyBorder="1">
      <alignment vertical="top"/>
    </xf>
    <xf numFmtId="0" fontId="28" fillId="0" borderId="35" xfId="17" applyFont="1" applyFill="1" applyBorder="1"/>
    <xf numFmtId="0" fontId="32" fillId="0" borderId="36" xfId="17" applyFill="1" applyBorder="1"/>
    <xf numFmtId="0" fontId="21" fillId="0" borderId="56" xfId="14" applyFont="1" applyFill="1" applyBorder="1" applyAlignment="1">
      <alignment horizontal="right" vertical="top"/>
    </xf>
    <xf numFmtId="3" fontId="18" fillId="0" borderId="73" xfId="14" applyNumberFormat="1" applyFont="1" applyFill="1" applyBorder="1">
      <alignment vertical="top"/>
    </xf>
    <xf numFmtId="0" fontId="28" fillId="0" borderId="8" xfId="17" applyFont="1" applyFill="1" applyBorder="1"/>
    <xf numFmtId="0" fontId="32" fillId="0" borderId="9" xfId="17" applyFill="1" applyBorder="1"/>
    <xf numFmtId="0" fontId="21" fillId="0" borderId="46" xfId="14" applyFont="1" applyFill="1" applyBorder="1" applyAlignment="1">
      <alignment horizontal="right" vertical="top"/>
    </xf>
    <xf numFmtId="3" fontId="18" fillId="0" borderId="60" xfId="14" applyNumberFormat="1" applyFont="1" applyFill="1" applyBorder="1">
      <alignment vertical="top"/>
    </xf>
    <xf numFmtId="0" fontId="32" fillId="0" borderId="10" xfId="17" applyFill="1" applyBorder="1"/>
    <xf numFmtId="0" fontId="32" fillId="0" borderId="15" xfId="17" applyFill="1" applyBorder="1"/>
    <xf numFmtId="0" fontId="28" fillId="2" borderId="29" xfId="17" applyFont="1" applyFill="1" applyBorder="1" applyAlignment="1">
      <alignment vertical="top"/>
    </xf>
    <xf numFmtId="0" fontId="32" fillId="2" borderId="30" xfId="17" applyFill="1" applyBorder="1"/>
    <xf numFmtId="0" fontId="32" fillId="2" borderId="45" xfId="17" applyFill="1" applyBorder="1"/>
    <xf numFmtId="0" fontId="28" fillId="2" borderId="28" xfId="17" applyFont="1" applyFill="1" applyBorder="1" applyAlignment="1">
      <alignment vertical="top" wrapText="1"/>
    </xf>
    <xf numFmtId="0" fontId="32" fillId="2" borderId="72" xfId="17" applyFill="1" applyBorder="1" applyAlignment="1">
      <alignment vertical="top" wrapText="1"/>
    </xf>
    <xf numFmtId="0" fontId="21" fillId="2" borderId="30" xfId="14" applyFont="1" applyFill="1" applyBorder="1" applyAlignment="1">
      <alignment vertical="top"/>
    </xf>
    <xf numFmtId="0" fontId="21" fillId="2" borderId="31" xfId="14" applyFont="1" applyFill="1" applyBorder="1" applyAlignment="1">
      <alignment vertical="top"/>
    </xf>
    <xf numFmtId="0" fontId="28" fillId="0" borderId="69" xfId="17" applyFont="1" applyFill="1" applyBorder="1" applyAlignment="1">
      <alignment vertical="top"/>
    </xf>
    <xf numFmtId="0" fontId="32" fillId="0" borderId="1" xfId="17" applyFill="1" applyBorder="1"/>
    <xf numFmtId="0" fontId="32" fillId="0" borderId="78" xfId="17" applyFill="1" applyBorder="1"/>
    <xf numFmtId="0" fontId="32" fillId="0" borderId="79" xfId="17" applyFill="1" applyBorder="1"/>
    <xf numFmtId="0" fontId="32" fillId="0" borderId="0" xfId="17" applyFill="1" applyBorder="1"/>
    <xf numFmtId="0" fontId="32" fillId="0" borderId="70" xfId="17" applyFill="1" applyBorder="1"/>
    <xf numFmtId="0" fontId="29" fillId="0" borderId="8" xfId="17" applyFont="1" applyFill="1" applyBorder="1" applyAlignment="1">
      <alignment vertical="top"/>
    </xf>
    <xf numFmtId="0" fontId="32" fillId="0" borderId="46" xfId="17" applyFill="1" applyBorder="1"/>
    <xf numFmtId="0" fontId="32" fillId="0" borderId="21" xfId="17" applyFill="1" applyBorder="1"/>
    <xf numFmtId="0" fontId="32" fillId="0" borderId="60" xfId="17" applyFill="1" applyBorder="1"/>
    <xf numFmtId="3" fontId="32" fillId="0" borderId="65" xfId="17" applyNumberFormat="1" applyFill="1" applyBorder="1" applyAlignment="1">
      <alignment vertical="top"/>
    </xf>
    <xf numFmtId="0" fontId="32" fillId="3" borderId="14" xfId="17" applyFill="1" applyBorder="1"/>
    <xf numFmtId="0" fontId="32" fillId="3" borderId="15" xfId="17" applyFill="1" applyBorder="1"/>
    <xf numFmtId="0" fontId="27" fillId="0" borderId="64" xfId="16" applyFill="1" applyBorder="1"/>
    <xf numFmtId="0" fontId="27" fillId="0" borderId="11" xfId="16" applyFill="1" applyBorder="1"/>
    <xf numFmtId="0" fontId="27" fillId="0" borderId="5" xfId="16" applyFill="1" applyBorder="1"/>
    <xf numFmtId="0" fontId="27" fillId="0" borderId="12" xfId="16" applyFill="1" applyBorder="1"/>
    <xf numFmtId="0" fontId="28" fillId="0" borderId="22" xfId="16" applyFont="1" applyFill="1" applyBorder="1"/>
    <xf numFmtId="0" fontId="29" fillId="0" borderId="11" xfId="16" applyFont="1" applyFill="1" applyBorder="1" applyAlignment="1">
      <alignment vertical="top"/>
    </xf>
    <xf numFmtId="0" fontId="27" fillId="0" borderId="7" xfId="16" applyFill="1" applyBorder="1"/>
    <xf numFmtId="0" fontId="27" fillId="0" borderId="41" xfId="16" applyFill="1" applyBorder="1"/>
    <xf numFmtId="0" fontId="27" fillId="0" borderId="75" xfId="16" applyFill="1" applyBorder="1"/>
    <xf numFmtId="0" fontId="27" fillId="0" borderId="39" xfId="16" applyFill="1" applyBorder="1"/>
    <xf numFmtId="0" fontId="27" fillId="0" borderId="40" xfId="16" applyFill="1" applyBorder="1"/>
    <xf numFmtId="0" fontId="28" fillId="0" borderId="59" xfId="16" applyFont="1" applyFill="1" applyBorder="1"/>
    <xf numFmtId="3" fontId="18" fillId="0" borderId="10" xfId="14" applyNumberFormat="1" applyFont="1" applyFill="1" applyBorder="1">
      <alignment vertical="top"/>
    </xf>
    <xf numFmtId="0" fontId="27" fillId="0" borderId="60" xfId="16" applyFill="1" applyBorder="1"/>
    <xf numFmtId="3" fontId="17" fillId="0" borderId="8" xfId="14" applyNumberFormat="1" applyFont="1" applyFill="1" applyBorder="1">
      <alignment vertical="top"/>
    </xf>
    <xf numFmtId="3" fontId="17" fillId="0" borderId="9" xfId="14" applyNumberFormat="1" applyFont="1" applyFill="1" applyBorder="1">
      <alignment vertical="top"/>
    </xf>
    <xf numFmtId="3" fontId="17" fillId="0" borderId="10" xfId="14" applyNumberFormat="1" applyFont="1" applyFill="1" applyBorder="1">
      <alignment vertical="top"/>
    </xf>
    <xf numFmtId="0" fontId="28" fillId="0" borderId="21" xfId="16" applyFont="1" applyFill="1" applyBorder="1"/>
    <xf numFmtId="3" fontId="21" fillId="0" borderId="41" xfId="14" applyNumberFormat="1" applyFont="1" applyFill="1" applyBorder="1">
      <alignment vertical="top"/>
    </xf>
    <xf numFmtId="165" fontId="27" fillId="0" borderId="39" xfId="16" applyNumberFormat="1" applyFill="1" applyBorder="1"/>
    <xf numFmtId="165" fontId="27" fillId="0" borderId="40" xfId="16" applyNumberFormat="1" applyFill="1" applyBorder="1"/>
    <xf numFmtId="3" fontId="21" fillId="0" borderId="44" xfId="14" applyNumberFormat="1" applyFont="1" applyFill="1" applyBorder="1">
      <alignment vertical="top"/>
    </xf>
    <xf numFmtId="0" fontId="27" fillId="0" borderId="74" xfId="16" applyFill="1" applyBorder="1"/>
    <xf numFmtId="3" fontId="28" fillId="0" borderId="42" xfId="16" applyNumberFormat="1" applyFont="1" applyFill="1" applyBorder="1"/>
    <xf numFmtId="3" fontId="28" fillId="0" borderId="43" xfId="16" applyNumberFormat="1" applyFont="1" applyFill="1" applyBorder="1"/>
    <xf numFmtId="3" fontId="28" fillId="0" borderId="44" xfId="16" applyNumberFormat="1" applyFont="1" applyFill="1" applyBorder="1"/>
    <xf numFmtId="0" fontId="28" fillId="0" borderId="6" xfId="16" applyFont="1" applyFill="1" applyBorder="1"/>
    <xf numFmtId="0" fontId="27" fillId="5" borderId="12" xfId="16" applyFill="1" applyBorder="1"/>
    <xf numFmtId="0" fontId="0" fillId="0" borderId="11" xfId="0" applyFill="1" applyBorder="1"/>
    <xf numFmtId="0" fontId="1" fillId="0" borderId="22" xfId="0" applyFont="1" applyFill="1" applyBorder="1"/>
    <xf numFmtId="0" fontId="2" fillId="0" borderId="11" xfId="0" applyFont="1" applyFill="1" applyBorder="1"/>
    <xf numFmtId="0" fontId="2" fillId="0" borderId="47" xfId="0" applyFont="1" applyFill="1" applyBorder="1"/>
    <xf numFmtId="0" fontId="6" fillId="0" borderId="22" xfId="0" applyFont="1" applyFill="1" applyBorder="1"/>
    <xf numFmtId="0" fontId="2" fillId="0" borderId="13" xfId="0" applyFont="1" applyFill="1" applyBorder="1"/>
    <xf numFmtId="0" fontId="6" fillId="0" borderId="23" xfId="0" applyFont="1" applyFill="1" applyBorder="1"/>
    <xf numFmtId="0" fontId="2" fillId="0" borderId="14" xfId="0" applyFont="1" applyFill="1" applyBorder="1"/>
    <xf numFmtId="0" fontId="0" fillId="0" borderId="14" xfId="0" applyFill="1" applyBorder="1"/>
    <xf numFmtId="0" fontId="2" fillId="0" borderId="15" xfId="0" applyFont="1" applyFill="1" applyBorder="1"/>
    <xf numFmtId="0" fontId="1" fillId="0" borderId="26" xfId="0" applyFont="1" applyFill="1" applyBorder="1"/>
    <xf numFmtId="0" fontId="8" fillId="0" borderId="50" xfId="0" applyFont="1" applyFill="1" applyBorder="1"/>
    <xf numFmtId="0" fontId="6" fillId="0" borderId="3" xfId="0" applyFont="1" applyFill="1" applyBorder="1"/>
    <xf numFmtId="0" fontId="6" fillId="0" borderId="55" xfId="0" applyFont="1" applyFill="1" applyBorder="1"/>
    <xf numFmtId="0" fontId="6" fillId="0" borderId="51" xfId="0" applyFont="1" applyFill="1" applyBorder="1"/>
    <xf numFmtId="0" fontId="6" fillId="0" borderId="52" xfId="0" applyFont="1" applyFill="1" applyBorder="1"/>
    <xf numFmtId="0" fontId="6" fillId="0" borderId="53" xfId="0" applyFont="1" applyFill="1" applyBorder="1"/>
    <xf numFmtId="0" fontId="0" fillId="0" borderId="13" xfId="0" applyFill="1" applyBorder="1"/>
    <xf numFmtId="0" fontId="6" fillId="0" borderId="48" xfId="0" applyFont="1" applyFill="1" applyBorder="1"/>
    <xf numFmtId="1" fontId="6" fillId="0" borderId="23" xfId="0" applyNumberFormat="1" applyFont="1" applyFill="1" applyBorder="1"/>
    <xf numFmtId="1" fontId="6" fillId="0" borderId="14" xfId="0" applyNumberFormat="1" applyFont="1" applyFill="1" applyBorder="1"/>
    <xf numFmtId="1" fontId="6" fillId="0" borderId="15" xfId="0" applyNumberFormat="1" applyFont="1" applyFill="1" applyBorder="1"/>
    <xf numFmtId="1" fontId="6" fillId="0" borderId="26" xfId="0" applyNumberFormat="1" applyFont="1" applyFill="1" applyBorder="1"/>
    <xf numFmtId="0" fontId="0" fillId="0" borderId="23" xfId="0" applyFill="1" applyBorder="1"/>
    <xf numFmtId="0" fontId="6" fillId="0" borderId="67" xfId="0" applyFont="1" applyFill="1" applyBorder="1"/>
    <xf numFmtId="0" fontId="0" fillId="0" borderId="50" xfId="0" applyFont="1" applyFill="1" applyBorder="1"/>
    <xf numFmtId="0" fontId="0" fillId="0" borderId="53" xfId="0" applyFont="1" applyFill="1" applyBorder="1"/>
    <xf numFmtId="0" fontId="1" fillId="0" borderId="21" xfId="0" applyFont="1" applyFill="1" applyBorder="1"/>
    <xf numFmtId="0" fontId="0" fillId="0" borderId="9" xfId="0" applyFont="1" applyFill="1" applyBorder="1"/>
    <xf numFmtId="0" fontId="0" fillId="0" borderId="11" xfId="0" applyFont="1" applyFill="1" applyBorder="1"/>
    <xf numFmtId="0" fontId="0" fillId="0" borderId="25" xfId="0" applyFont="1" applyFill="1" applyBorder="1"/>
    <xf numFmtId="0" fontId="0" fillId="0" borderId="5" xfId="0" applyFont="1" applyFill="1" applyBorder="1"/>
    <xf numFmtId="0" fontId="2" fillId="0" borderId="25" xfId="0" applyFont="1" applyFill="1" applyBorder="1"/>
    <xf numFmtId="0" fontId="0" fillId="0" borderId="39" xfId="0" applyFill="1" applyBorder="1"/>
    <xf numFmtId="0" fontId="2" fillId="0" borderId="71" xfId="0" applyFont="1" applyFill="1" applyBorder="1"/>
    <xf numFmtId="0" fontId="6" fillId="0" borderId="59" xfId="0" applyFont="1" applyFill="1" applyBorder="1"/>
    <xf numFmtId="0" fontId="2" fillId="0" borderId="40" xfId="0" applyFont="1" applyFill="1" applyBorder="1"/>
    <xf numFmtId="0" fontId="2" fillId="0" borderId="26" xfId="0" applyFont="1" applyFill="1" applyBorder="1"/>
    <xf numFmtId="0" fontId="2" fillId="0" borderId="48" xfId="0" applyFont="1" applyFill="1" applyBorder="1"/>
    <xf numFmtId="0" fontId="1" fillId="0" borderId="23" xfId="0" applyFont="1" applyFill="1" applyBorder="1"/>
    <xf numFmtId="0" fontId="1" fillId="0" borderId="42" xfId="0" applyFont="1" applyFill="1" applyBorder="1"/>
    <xf numFmtId="0" fontId="1" fillId="0" borderId="34" xfId="0" applyFont="1" applyFill="1" applyBorder="1"/>
    <xf numFmtId="0" fontId="1" fillId="0" borderId="36" xfId="0" applyFont="1" applyFill="1" applyBorder="1"/>
    <xf numFmtId="0" fontId="1" fillId="0" borderId="56" xfId="0" applyFont="1" applyFill="1" applyBorder="1"/>
    <xf numFmtId="0" fontId="6" fillId="0" borderId="34" xfId="0" applyFont="1" applyFill="1" applyBorder="1"/>
    <xf numFmtId="0" fontId="0" fillId="0" borderId="8" xfId="0" applyFill="1" applyBorder="1"/>
    <xf numFmtId="0" fontId="1" fillId="0" borderId="24" xfId="0" applyFont="1" applyFill="1" applyBorder="1"/>
    <xf numFmtId="0" fontId="1" fillId="0" borderId="9" xfId="0" applyFont="1" applyFill="1" applyBorder="1"/>
    <xf numFmtId="0" fontId="1" fillId="0" borderId="10" xfId="0" applyFont="1" applyFill="1" applyBorder="1"/>
    <xf numFmtId="0" fontId="0" fillId="0" borderId="10" xfId="0" applyFill="1" applyBorder="1"/>
    <xf numFmtId="0" fontId="0" fillId="0" borderId="25" xfId="0" applyFill="1" applyBorder="1"/>
    <xf numFmtId="0" fontId="1" fillId="0" borderId="67" xfId="0" applyFont="1" applyFill="1" applyBorder="1"/>
    <xf numFmtId="0" fontId="1" fillId="0" borderId="37" xfId="0" applyFont="1" applyFill="1" applyBorder="1"/>
    <xf numFmtId="0" fontId="0" fillId="0" borderId="44" xfId="0" applyFill="1" applyBorder="1"/>
    <xf numFmtId="0" fontId="2" fillId="0" borderId="12" xfId="0" applyFont="1" applyFill="1" applyBorder="1" applyAlignment="1">
      <alignment wrapText="1"/>
    </xf>
    <xf numFmtId="0" fontId="6" fillId="0" borderId="25" xfId="0" applyFont="1" applyFill="1" applyBorder="1"/>
    <xf numFmtId="0" fontId="0" fillId="0" borderId="41" xfId="0" applyFill="1" applyBorder="1" applyAlignment="1">
      <alignment wrapText="1"/>
    </xf>
    <xf numFmtId="0" fontId="2" fillId="0" borderId="15" xfId="0" applyFont="1" applyFill="1" applyBorder="1" applyAlignment="1">
      <alignment wrapText="1"/>
    </xf>
    <xf numFmtId="0" fontId="6" fillId="0" borderId="26" xfId="0" applyFont="1" applyFill="1" applyBorder="1"/>
    <xf numFmtId="0" fontId="0" fillId="0" borderId="35" xfId="0" applyFill="1" applyBorder="1"/>
    <xf numFmtId="0" fontId="1" fillId="0" borderId="37" xfId="0" applyFont="1" applyFill="1" applyBorder="1" applyAlignment="1">
      <alignment wrapText="1"/>
    </xf>
    <xf numFmtId="0" fontId="1" fillId="0" borderId="38" xfId="0" applyFont="1" applyFill="1" applyBorder="1"/>
    <xf numFmtId="1" fontId="0" fillId="0" borderId="21" xfId="0" applyNumberFormat="1" applyFill="1" applyBorder="1" applyAlignment="1"/>
    <xf numFmtId="1" fontId="0" fillId="0" borderId="19" xfId="0" applyNumberFormat="1" applyFill="1" applyBorder="1" applyAlignment="1"/>
    <xf numFmtId="1" fontId="0" fillId="0" borderId="9" xfId="0" applyNumberFormat="1" applyFill="1" applyBorder="1" applyAlignment="1"/>
    <xf numFmtId="1" fontId="0" fillId="0" borderId="10" xfId="0" applyNumberFormat="1" applyFill="1" applyBorder="1" applyAlignment="1"/>
    <xf numFmtId="0" fontId="0" fillId="0" borderId="7" xfId="0" applyFont="1" applyFill="1" applyBorder="1"/>
    <xf numFmtId="1" fontId="0" fillId="0" borderId="5" xfId="0" applyNumberFormat="1" applyFont="1" applyFill="1" applyBorder="1"/>
    <xf numFmtId="1" fontId="0" fillId="0" borderId="22" xfId="0" applyNumberFormat="1" applyFill="1" applyBorder="1" applyAlignment="1"/>
    <xf numFmtId="1" fontId="0" fillId="0" borderId="17" xfId="0" applyNumberFormat="1" applyFill="1" applyBorder="1"/>
    <xf numFmtId="1" fontId="0" fillId="0" borderId="12" xfId="0" applyNumberFormat="1" applyFont="1" applyFill="1" applyBorder="1"/>
    <xf numFmtId="1" fontId="2" fillId="0" borderId="5" xfId="0" applyNumberFormat="1" applyFont="1" applyFill="1" applyBorder="1"/>
    <xf numFmtId="1" fontId="2" fillId="0" borderId="12" xfId="0" applyNumberFormat="1" applyFont="1" applyFill="1" applyBorder="1"/>
    <xf numFmtId="1" fontId="0" fillId="0" borderId="5" xfId="0" applyNumberFormat="1" applyFill="1" applyBorder="1"/>
    <xf numFmtId="1" fontId="0" fillId="0" borderId="12" xfId="0" applyNumberFormat="1" applyFill="1" applyBorder="1"/>
    <xf numFmtId="1" fontId="2" fillId="0" borderId="17" xfId="0" applyNumberFormat="1" applyFont="1" applyFill="1" applyBorder="1"/>
    <xf numFmtId="1" fontId="0" fillId="0" borderId="18" xfId="0" applyNumberFormat="1" applyFill="1" applyBorder="1"/>
    <xf numFmtId="0" fontId="0" fillId="0" borderId="20" xfId="0" applyFont="1" applyFill="1" applyBorder="1"/>
    <xf numFmtId="0" fontId="0" fillId="0" borderId="14" xfId="0" applyFont="1" applyFill="1" applyBorder="1"/>
    <xf numFmtId="1" fontId="0" fillId="0" borderId="14" xfId="0" applyNumberFormat="1" applyFill="1" applyBorder="1"/>
    <xf numFmtId="1" fontId="0" fillId="0" borderId="15" xfId="0" applyNumberFormat="1" applyFill="1" applyBorder="1"/>
    <xf numFmtId="1" fontId="0" fillId="0" borderId="23" xfId="0" applyNumberFormat="1" applyFill="1" applyBorder="1" applyAlignment="1"/>
    <xf numFmtId="1" fontId="1" fillId="0" borderId="61" xfId="0" applyNumberFormat="1" applyFont="1" applyFill="1" applyBorder="1"/>
    <xf numFmtId="1" fontId="1" fillId="0" borderId="55" xfId="0" applyNumberFormat="1" applyFont="1" applyFill="1" applyBorder="1"/>
    <xf numFmtId="1" fontId="1" fillId="0" borderId="2" xfId="0" applyNumberFormat="1" applyFont="1" applyFill="1" applyBorder="1"/>
    <xf numFmtId="1" fontId="1" fillId="0" borderId="51" xfId="0" applyNumberFormat="1" applyFont="1" applyFill="1" applyBorder="1"/>
    <xf numFmtId="1" fontId="1" fillId="0" borderId="52" xfId="0" applyNumberFormat="1" applyFont="1" applyFill="1" applyBorder="1"/>
    <xf numFmtId="0" fontId="12" fillId="0" borderId="18" xfId="0" applyFont="1" applyFill="1" applyBorder="1"/>
    <xf numFmtId="0" fontId="13" fillId="0" borderId="23" xfId="0" applyFont="1" applyFill="1" applyBorder="1"/>
    <xf numFmtId="1" fontId="13" fillId="0" borderId="20" xfId="0" applyNumberFormat="1" applyFont="1" applyFill="1" applyBorder="1"/>
    <xf numFmtId="1" fontId="13" fillId="0" borderId="14" xfId="0" applyNumberFormat="1" applyFont="1" applyFill="1" applyBorder="1"/>
    <xf numFmtId="1" fontId="13" fillId="0" borderId="15" xfId="0" applyNumberFormat="1" applyFont="1" applyFill="1" applyBorder="1"/>
    <xf numFmtId="0" fontId="0" fillId="0" borderId="34" xfId="0" applyFill="1" applyBorder="1"/>
    <xf numFmtId="1" fontId="0" fillId="0" borderId="8" xfId="0" applyNumberFormat="1" applyFill="1" applyBorder="1"/>
    <xf numFmtId="1" fontId="0" fillId="0" borderId="10" xfId="0" applyNumberFormat="1" applyFill="1" applyBorder="1"/>
    <xf numFmtId="1" fontId="0" fillId="0" borderId="9" xfId="0" applyNumberFormat="1" applyFill="1" applyBorder="1"/>
    <xf numFmtId="1" fontId="0" fillId="0" borderId="11" xfId="0" applyNumberFormat="1" applyFill="1" applyBorder="1"/>
    <xf numFmtId="1" fontId="0" fillId="0" borderId="13" xfId="0" applyNumberFormat="1" applyFill="1" applyBorder="1"/>
    <xf numFmtId="0" fontId="0" fillId="0" borderId="61" xfId="0" applyFont="1" applyFill="1" applyBorder="1"/>
    <xf numFmtId="0" fontId="0" fillId="0" borderId="17" xfId="0" applyFont="1" applyFill="1" applyBorder="1"/>
    <xf numFmtId="0" fontId="0" fillId="0" borderId="62" xfId="0" applyFont="1" applyFill="1" applyBorder="1"/>
    <xf numFmtId="0" fontId="1" fillId="0" borderId="16" xfId="0" applyFont="1" applyFill="1" applyBorder="1"/>
    <xf numFmtId="0" fontId="0" fillId="0" borderId="18" xfId="0" applyFont="1" applyFill="1" applyBorder="1"/>
    <xf numFmtId="0" fontId="0" fillId="0" borderId="33" xfId="0" applyFont="1" applyFill="1" applyBorder="1"/>
    <xf numFmtId="1" fontId="1" fillId="0" borderId="44" xfId="0" applyNumberFormat="1" applyFont="1" applyFill="1" applyBorder="1"/>
    <xf numFmtId="0" fontId="1" fillId="2" borderId="49" xfId="0" applyFont="1" applyFill="1" applyBorder="1"/>
    <xf numFmtId="0" fontId="0" fillId="0" borderId="49" xfId="0" applyFill="1" applyBorder="1"/>
    <xf numFmtId="0" fontId="0" fillId="0" borderId="0" xfId="0" applyAlignment="1">
      <alignment vertical="top"/>
    </xf>
    <xf numFmtId="3" fontId="0" fillId="0" borderId="0" xfId="0" applyNumberFormat="1" applyAlignment="1">
      <alignment vertical="top"/>
    </xf>
    <xf numFmtId="0" fontId="1" fillId="0" borderId="0" xfId="0" applyFont="1" applyAlignment="1">
      <alignment vertical="top"/>
    </xf>
    <xf numFmtId="0" fontId="29" fillId="0" borderId="39" xfId="16" applyFont="1" applyBorder="1" applyAlignment="1">
      <alignment vertical="top"/>
    </xf>
    <xf numFmtId="0" fontId="28" fillId="0" borderId="50" xfId="16" applyFont="1" applyFill="1" applyBorder="1" applyAlignment="1">
      <alignment vertical="top"/>
    </xf>
    <xf numFmtId="0" fontId="27" fillId="0" borderId="51" xfId="16" applyFill="1" applyBorder="1" applyAlignment="1">
      <alignment vertical="top"/>
    </xf>
    <xf numFmtId="0" fontId="27" fillId="0" borderId="52" xfId="16" applyFill="1" applyBorder="1" applyAlignment="1">
      <alignment vertical="top"/>
    </xf>
    <xf numFmtId="3" fontId="27" fillId="0" borderId="2" xfId="16" applyNumberFormat="1" applyFill="1" applyBorder="1"/>
    <xf numFmtId="3" fontId="27" fillId="0" borderId="51" xfId="16" applyNumberFormat="1" applyFill="1" applyBorder="1"/>
    <xf numFmtId="3" fontId="27" fillId="0" borderId="52" xfId="16" applyNumberFormat="1" applyFill="1" applyBorder="1"/>
    <xf numFmtId="0" fontId="1" fillId="0" borderId="8" xfId="0" applyFont="1" applyBorder="1" applyAlignment="1">
      <alignment vertical="top"/>
    </xf>
    <xf numFmtId="0" fontId="1" fillId="0" borderId="11" xfId="0" applyFont="1" applyBorder="1" applyAlignment="1">
      <alignment vertical="top"/>
    </xf>
    <xf numFmtId="0" fontId="1" fillId="0" borderId="13" xfId="0" applyFont="1" applyBorder="1" applyAlignment="1">
      <alignment vertical="top"/>
    </xf>
    <xf numFmtId="0" fontId="37" fillId="0" borderId="9" xfId="0" applyFont="1" applyBorder="1" applyAlignment="1">
      <alignment vertical="top"/>
    </xf>
    <xf numFmtId="0" fontId="37" fillId="0" borderId="5" xfId="0" applyFont="1" applyBorder="1" applyAlignment="1">
      <alignment vertical="top"/>
    </xf>
    <xf numFmtId="0" fontId="37" fillId="0" borderId="14" xfId="0" applyFont="1" applyBorder="1" applyAlignment="1">
      <alignment vertical="top"/>
    </xf>
    <xf numFmtId="3" fontId="37" fillId="0" borderId="9" xfId="0" applyNumberFormat="1" applyFont="1" applyBorder="1" applyAlignment="1">
      <alignment vertical="top"/>
    </xf>
    <xf numFmtId="3" fontId="37" fillId="0" borderId="10" xfId="0" applyNumberFormat="1" applyFont="1" applyBorder="1" applyAlignment="1">
      <alignment vertical="top"/>
    </xf>
    <xf numFmtId="3" fontId="37" fillId="0" borderId="5" xfId="0" applyNumberFormat="1" applyFont="1" applyBorder="1" applyAlignment="1">
      <alignment vertical="top"/>
    </xf>
    <xf numFmtId="3" fontId="37" fillId="0" borderId="12" xfId="0" applyNumberFormat="1" applyFont="1" applyBorder="1" applyAlignment="1">
      <alignment vertical="top"/>
    </xf>
    <xf numFmtId="0" fontId="37" fillId="0" borderId="5" xfId="0" applyFont="1" applyBorder="1"/>
    <xf numFmtId="3" fontId="37" fillId="0" borderId="14" xfId="0" applyNumberFormat="1" applyFont="1" applyBorder="1" applyAlignment="1">
      <alignment vertical="top"/>
    </xf>
    <xf numFmtId="3" fontId="37" fillId="0" borderId="15" xfId="0" applyNumberFormat="1" applyFont="1" applyBorder="1" applyAlignment="1">
      <alignment vertical="top"/>
    </xf>
    <xf numFmtId="0" fontId="29" fillId="0" borderId="69" xfId="16" applyFont="1" applyBorder="1" applyAlignment="1">
      <alignment vertical="top"/>
    </xf>
    <xf numFmtId="0" fontId="27" fillId="0" borderId="70" xfId="16" applyBorder="1"/>
    <xf numFmtId="0" fontId="27" fillId="0" borderId="77" xfId="16" applyBorder="1"/>
    <xf numFmtId="0" fontId="27" fillId="0" borderId="9" xfId="16" applyBorder="1" applyAlignment="1">
      <alignment vertical="top"/>
    </xf>
    <xf numFmtId="0" fontId="27" fillId="0" borderId="13" xfId="16" applyBorder="1" applyAlignment="1">
      <alignment vertical="top"/>
    </xf>
    <xf numFmtId="3" fontId="27" fillId="0" borderId="14" xfId="16" applyNumberFormat="1" applyBorder="1" applyAlignment="1">
      <alignment vertical="top"/>
    </xf>
    <xf numFmtId="0" fontId="27" fillId="0" borderId="15" xfId="16" applyBorder="1"/>
    <xf numFmtId="3" fontId="27" fillId="0" borderId="20" xfId="16" applyNumberFormat="1" applyBorder="1"/>
    <xf numFmtId="0" fontId="27" fillId="0" borderId="50" xfId="16" applyBorder="1" applyAlignment="1">
      <alignment vertical="top"/>
    </xf>
    <xf numFmtId="3" fontId="27" fillId="0" borderId="51" xfId="16" applyNumberFormat="1" applyBorder="1" applyAlignment="1">
      <alignment vertical="top"/>
    </xf>
    <xf numFmtId="0" fontId="27" fillId="0" borderId="20" xfId="16" applyBorder="1"/>
    <xf numFmtId="3" fontId="27" fillId="0" borderId="14" xfId="16" applyNumberFormat="1" applyBorder="1"/>
    <xf numFmtId="3" fontId="27" fillId="0" borderId="9" xfId="16" applyNumberFormat="1" applyBorder="1" applyAlignment="1">
      <alignment vertical="top"/>
    </xf>
    <xf numFmtId="3" fontId="27" fillId="0" borderId="9" xfId="16" applyNumberFormat="1" applyBorder="1"/>
    <xf numFmtId="3" fontId="27" fillId="0" borderId="15" xfId="16" applyNumberFormat="1" applyBorder="1"/>
    <xf numFmtId="0" fontId="28" fillId="0" borderId="8" xfId="16" applyFont="1" applyFill="1" applyBorder="1" applyAlignment="1">
      <alignment vertical="top"/>
    </xf>
    <xf numFmtId="0" fontId="27" fillId="0" borderId="9" xfId="16" applyFill="1" applyBorder="1" applyAlignment="1">
      <alignment vertical="top"/>
    </xf>
    <xf numFmtId="0" fontId="27" fillId="0" borderId="10" xfId="16" applyFill="1" applyBorder="1"/>
    <xf numFmtId="0" fontId="27" fillId="0" borderId="19" xfId="16" applyFill="1" applyBorder="1"/>
    <xf numFmtId="0" fontId="27" fillId="0" borderId="9" xfId="16" applyFill="1" applyBorder="1"/>
    <xf numFmtId="0" fontId="27" fillId="0" borderId="11" xfId="16" applyFill="1" applyBorder="1" applyAlignment="1">
      <alignment vertical="top"/>
    </xf>
    <xf numFmtId="0" fontId="27" fillId="0" borderId="5" xfId="16" applyFill="1" applyBorder="1" applyAlignment="1">
      <alignment vertical="top"/>
    </xf>
    <xf numFmtId="14" fontId="27" fillId="0" borderId="5" xfId="16" applyNumberFormat="1" applyFill="1" applyBorder="1" applyAlignment="1">
      <alignment vertical="top"/>
    </xf>
    <xf numFmtId="0" fontId="27" fillId="0" borderId="12" xfId="16" applyFill="1" applyBorder="1" applyAlignment="1">
      <alignment vertical="top"/>
    </xf>
    <xf numFmtId="0" fontId="27" fillId="0" borderId="13" xfId="16" applyFill="1" applyBorder="1" applyAlignment="1">
      <alignment vertical="top"/>
    </xf>
    <xf numFmtId="3" fontId="27" fillId="0" borderId="14" xfId="16" applyNumberFormat="1" applyFill="1" applyBorder="1" applyAlignment="1">
      <alignment vertical="top"/>
    </xf>
    <xf numFmtId="0" fontId="27" fillId="0" borderId="15" xfId="16" applyFill="1" applyBorder="1"/>
    <xf numFmtId="0" fontId="27" fillId="0" borderId="20" xfId="16" applyFill="1" applyBorder="1"/>
    <xf numFmtId="3" fontId="27" fillId="0" borderId="14" xfId="16" applyNumberFormat="1" applyFill="1" applyBorder="1"/>
    <xf numFmtId="0" fontId="27" fillId="0" borderId="14" xfId="16" applyFill="1" applyBorder="1"/>
    <xf numFmtId="14" fontId="27" fillId="0" borderId="5" xfId="16" applyNumberFormat="1" applyBorder="1" applyAlignment="1">
      <alignment vertical="top"/>
    </xf>
    <xf numFmtId="165" fontId="27" fillId="0" borderId="9" xfId="16" applyNumberFormat="1" applyFill="1" applyBorder="1"/>
    <xf numFmtId="165" fontId="27" fillId="0" borderId="14" xfId="16" applyNumberFormat="1" applyFill="1" applyBorder="1"/>
    <xf numFmtId="0" fontId="32" fillId="6" borderId="5" xfId="17" applyFill="1" applyBorder="1"/>
    <xf numFmtId="3" fontId="38" fillId="0" borderId="5" xfId="0" applyNumberFormat="1" applyFont="1" applyBorder="1" applyAlignment="1">
      <alignment vertical="top"/>
    </xf>
    <xf numFmtId="0" fontId="39" fillId="2" borderId="43" xfId="0" applyFont="1" applyFill="1" applyBorder="1" applyAlignment="1">
      <alignment vertical="top"/>
    </xf>
    <xf numFmtId="0" fontId="32" fillId="0" borderId="5" xfId="17" applyBorder="1"/>
    <xf numFmtId="0" fontId="18" fillId="2" borderId="27" xfId="14" applyFont="1" applyFill="1" applyBorder="1" applyAlignment="1">
      <alignment vertical="top"/>
    </xf>
    <xf numFmtId="0" fontId="28" fillId="0" borderId="16" xfId="17" applyFont="1" applyFill="1" applyBorder="1"/>
    <xf numFmtId="0" fontId="28" fillId="0" borderId="17" xfId="17" applyFont="1" applyFill="1" applyBorder="1"/>
    <xf numFmtId="0" fontId="28" fillId="0" borderId="18" xfId="17" applyFont="1" applyFill="1" applyBorder="1"/>
    <xf numFmtId="0" fontId="28" fillId="0" borderId="63" xfId="17" applyFont="1" applyFill="1" applyBorder="1"/>
    <xf numFmtId="0" fontId="32" fillId="0" borderId="11" xfId="17" applyFill="1" applyBorder="1"/>
    <xf numFmtId="0" fontId="32" fillId="0" borderId="12" xfId="17" applyBorder="1"/>
    <xf numFmtId="0" fontId="32" fillId="0" borderId="13" xfId="17" applyFill="1" applyBorder="1"/>
    <xf numFmtId="0" fontId="32" fillId="0" borderId="14" xfId="17" applyBorder="1"/>
    <xf numFmtId="0" fontId="32" fillId="0" borderId="15" xfId="17" applyBorder="1"/>
    <xf numFmtId="0" fontId="32" fillId="0" borderId="50" xfId="17" applyFill="1" applyBorder="1"/>
    <xf numFmtId="0" fontId="32" fillId="0" borderId="51" xfId="17" applyBorder="1"/>
    <xf numFmtId="0" fontId="32" fillId="0" borderId="52" xfId="17" applyBorder="1"/>
    <xf numFmtId="0" fontId="18" fillId="2" borderId="42" xfId="14" applyFont="1" applyFill="1" applyBorder="1" applyAlignment="1">
      <alignment vertical="top"/>
    </xf>
    <xf numFmtId="0" fontId="28" fillId="7" borderId="44" xfId="17" applyFont="1" applyFill="1" applyBorder="1" applyAlignment="1">
      <alignment vertical="top"/>
    </xf>
    <xf numFmtId="1" fontId="1" fillId="0" borderId="49" xfId="0" applyNumberFormat="1" applyFont="1" applyFill="1" applyBorder="1"/>
    <xf numFmtId="1" fontId="0" fillId="0" borderId="16" xfId="0" applyNumberFormat="1" applyFill="1" applyBorder="1" applyAlignment="1"/>
    <xf numFmtId="1" fontId="0" fillId="0" borderId="17" xfId="0" applyNumberFormat="1" applyFont="1" applyFill="1" applyBorder="1"/>
    <xf numFmtId="1" fontId="0" fillId="0" borderId="22" xfId="0" applyNumberFormat="1" applyFont="1" applyFill="1" applyBorder="1"/>
    <xf numFmtId="1" fontId="2" fillId="0" borderId="22" xfId="0" applyNumberFormat="1" applyFont="1" applyFill="1" applyBorder="1"/>
    <xf numFmtId="1" fontId="0" fillId="0" borderId="22" xfId="0" applyNumberFormat="1" applyFill="1" applyBorder="1"/>
    <xf numFmtId="1" fontId="0" fillId="0" borderId="23" xfId="0" applyNumberFormat="1" applyFill="1" applyBorder="1"/>
    <xf numFmtId="0" fontId="0" fillId="0" borderId="55" xfId="0" applyFont="1" applyFill="1" applyBorder="1"/>
    <xf numFmtId="0" fontId="0" fillId="0" borderId="22" xfId="0" applyFont="1" applyFill="1" applyBorder="1"/>
    <xf numFmtId="1" fontId="0" fillId="0" borderId="59" xfId="0" applyNumberFormat="1" applyFont="1" applyFill="1" applyBorder="1"/>
    <xf numFmtId="1" fontId="1" fillId="0" borderId="21" xfId="0" applyNumberFormat="1" applyFont="1" applyFill="1" applyBorder="1"/>
    <xf numFmtId="1" fontId="0" fillId="0" borderId="23" xfId="0" applyNumberFormat="1" applyFont="1" applyFill="1" applyBorder="1"/>
    <xf numFmtId="1" fontId="0" fillId="0" borderId="55" xfId="0" applyNumberFormat="1" applyFont="1" applyFill="1" applyBorder="1"/>
    <xf numFmtId="1" fontId="0" fillId="0" borderId="34" xfId="0" applyNumberFormat="1" applyFont="1" applyFill="1" applyBorder="1"/>
    <xf numFmtId="0" fontId="1" fillId="0" borderId="57" xfId="0" applyFont="1" applyFill="1" applyBorder="1"/>
    <xf numFmtId="2" fontId="1" fillId="0" borderId="43" xfId="0" applyNumberFormat="1" applyFont="1" applyFill="1" applyBorder="1"/>
    <xf numFmtId="0" fontId="25" fillId="8" borderId="57" xfId="0" applyFont="1" applyFill="1" applyBorder="1"/>
    <xf numFmtId="0" fontId="1" fillId="0" borderId="0" xfId="0" applyFont="1" applyFill="1" applyAlignment="1">
      <alignment horizontal="left" vertical="top"/>
    </xf>
    <xf numFmtId="0" fontId="0" fillId="0" borderId="0" xfId="0" applyFill="1" applyAlignment="1">
      <alignment horizontal="left" vertical="top"/>
    </xf>
    <xf numFmtId="0" fontId="27" fillId="0" borderId="5" xfId="17" applyFont="1" applyFill="1" applyBorder="1"/>
    <xf numFmtId="0" fontId="28" fillId="0" borderId="13" xfId="17" applyFont="1" applyFill="1" applyBorder="1" applyAlignment="1">
      <alignment vertical="top"/>
    </xf>
    <xf numFmtId="0" fontId="32" fillId="0" borderId="14" xfId="17" applyFill="1" applyBorder="1" applyAlignment="1">
      <alignment vertical="top"/>
    </xf>
    <xf numFmtId="0" fontId="32" fillId="0" borderId="48" xfId="17" applyFill="1" applyBorder="1" applyAlignment="1">
      <alignment vertical="top"/>
    </xf>
    <xf numFmtId="3" fontId="32" fillId="0" borderId="23" xfId="17" applyNumberFormat="1" applyFill="1" applyBorder="1" applyAlignment="1">
      <alignment vertical="top"/>
    </xf>
    <xf numFmtId="3" fontId="18" fillId="0" borderId="21" xfId="14" applyNumberFormat="1" applyFont="1" applyFill="1" applyBorder="1">
      <alignment vertical="top"/>
    </xf>
    <xf numFmtId="3" fontId="18" fillId="0" borderId="23" xfId="14" applyNumberFormat="1" applyFont="1" applyFill="1" applyBorder="1">
      <alignment vertical="top"/>
    </xf>
    <xf numFmtId="3" fontId="18" fillId="0" borderId="34" xfId="14" applyNumberFormat="1" applyFont="1" applyFill="1" applyBorder="1">
      <alignment vertical="top"/>
    </xf>
    <xf numFmtId="0" fontId="40" fillId="0" borderId="5" xfId="17" applyFont="1" applyFill="1" applyBorder="1"/>
    <xf numFmtId="0" fontId="40" fillId="0" borderId="47" xfId="17" applyFont="1" applyFill="1" applyBorder="1"/>
    <xf numFmtId="0" fontId="40" fillId="0" borderId="12" xfId="17" applyFont="1" applyFill="1" applyBorder="1"/>
    <xf numFmtId="3" fontId="40" fillId="0" borderId="22" xfId="17" applyNumberFormat="1" applyFont="1" applyFill="1" applyBorder="1" applyAlignment="1">
      <alignment vertical="top"/>
    </xf>
    <xf numFmtId="0" fontId="26" fillId="0" borderId="17" xfId="17" applyFont="1" applyFill="1" applyBorder="1"/>
    <xf numFmtId="0" fontId="40" fillId="0" borderId="11" xfId="0" applyFont="1" applyFill="1" applyBorder="1"/>
    <xf numFmtId="0" fontId="40" fillId="0" borderId="5" xfId="0" applyFont="1" applyFill="1" applyBorder="1"/>
    <xf numFmtId="0" fontId="40" fillId="0" borderId="11" xfId="17" applyFont="1" applyFill="1" applyBorder="1"/>
    <xf numFmtId="0" fontId="27" fillId="0" borderId="0" xfId="17" applyFont="1" applyFill="1" applyBorder="1"/>
    <xf numFmtId="1" fontId="32" fillId="0" borderId="36" xfId="17" applyNumberFormat="1" applyFill="1" applyBorder="1"/>
    <xf numFmtId="1" fontId="32" fillId="0" borderId="37" xfId="17" applyNumberFormat="1" applyFill="1" applyBorder="1"/>
    <xf numFmtId="0" fontId="28" fillId="0" borderId="33" xfId="17" applyFont="1" applyFill="1" applyBorder="1"/>
    <xf numFmtId="0" fontId="40" fillId="0" borderId="5" xfId="16" applyFont="1" applyFill="1" applyBorder="1"/>
    <xf numFmtId="0" fontId="40" fillId="0" borderId="12" xfId="16" applyFont="1" applyFill="1" applyBorder="1"/>
    <xf numFmtId="0" fontId="41" fillId="0" borderId="48" xfId="0" applyFont="1" applyFill="1" applyBorder="1" applyAlignment="1" applyProtection="1">
      <alignment vertical="center" wrapText="1"/>
    </xf>
    <xf numFmtId="0" fontId="2" fillId="0" borderId="9" xfId="0" applyFont="1" applyFill="1" applyBorder="1"/>
    <xf numFmtId="0" fontId="2" fillId="0" borderId="46" xfId="0" applyFont="1" applyFill="1" applyBorder="1"/>
    <xf numFmtId="0" fontId="2" fillId="0" borderId="66" xfId="0" applyFont="1" applyFill="1" applyBorder="1"/>
    <xf numFmtId="0" fontId="6" fillId="0" borderId="71" xfId="0" applyFont="1" applyFill="1" applyBorder="1"/>
    <xf numFmtId="165" fontId="32" fillId="0" borderId="14" xfId="17" applyNumberFormat="1" applyFill="1" applyBorder="1"/>
    <xf numFmtId="0" fontId="37" fillId="0" borderId="0" xfId="0" applyFont="1" applyFill="1" applyBorder="1"/>
  </cellXfs>
  <cellStyles count="18">
    <cellStyle name="Hyperlink" xfId="15" builtinId="8"/>
    <cellStyle name="Normal" xfId="0" builtinId="0"/>
    <cellStyle name="Normal 10" xfId="11" xr:uid="{00000000-0005-0000-0000-000002000000}"/>
    <cellStyle name="Normal 11" xfId="6" xr:uid="{00000000-0005-0000-0000-000003000000}"/>
    <cellStyle name="Normal 12" xfId="4" xr:uid="{00000000-0005-0000-0000-000004000000}"/>
    <cellStyle name="Normal 13" xfId="3" xr:uid="{00000000-0005-0000-0000-000005000000}"/>
    <cellStyle name="Normal 14" xfId="13" xr:uid="{00000000-0005-0000-0000-000006000000}"/>
    <cellStyle name="Normal 15" xfId="14" xr:uid="{00000000-0005-0000-0000-000007000000}"/>
    <cellStyle name="Normal 16" xfId="16" xr:uid="{00000000-0005-0000-0000-000008000000}"/>
    <cellStyle name="Normal 17" xfId="17" xr:uid="{00000000-0005-0000-0000-000009000000}"/>
    <cellStyle name="Normal 2" xfId="1" xr:uid="{00000000-0005-0000-0000-00000A000000}"/>
    <cellStyle name="Normal 3" xfId="2" xr:uid="{00000000-0005-0000-0000-00000B000000}"/>
    <cellStyle name="Normal 4" xfId="5" xr:uid="{00000000-0005-0000-0000-00000C000000}"/>
    <cellStyle name="Normal 5" xfId="12" xr:uid="{00000000-0005-0000-0000-00000D000000}"/>
    <cellStyle name="Normal 6" xfId="8" xr:uid="{00000000-0005-0000-0000-00000E000000}"/>
    <cellStyle name="Normal 7" xfId="10" xr:uid="{00000000-0005-0000-0000-00000F000000}"/>
    <cellStyle name="Normal 8" xfId="9" xr:uid="{00000000-0005-0000-0000-000010000000}"/>
    <cellStyle name="Normal 9" xfId="7" xr:uid="{00000000-0005-0000-0000-000011000000}"/>
  </cellStyles>
  <dxfs count="2">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pivotCacheDefinition" Target="pivotCache/pivotCacheDefinition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20" Type="http://schemas.openxmlformats.org/officeDocument/2006/relationships/pivotCacheDefinition" Target="pivotCache/pivotCacheDefiniti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pivotCacheDefinition" Target="pivotCache/pivotCacheDefinition11.xml"/><Relationship Id="rId10" Type="http://schemas.openxmlformats.org/officeDocument/2006/relationships/worksheet" Target="worksheets/sheet10.xml"/><Relationship Id="rId19" Type="http://schemas.openxmlformats.org/officeDocument/2006/relationships/pivotCacheDefinition" Target="pivotCache/pivotCacheDefinition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pivotCacheDefinition" Target="pivotCache/pivotCacheDefinition10.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Housing Trajectory 2011 - 2029</a:t>
            </a:r>
          </a:p>
        </c:rich>
      </c:tx>
      <c:layout>
        <c:manualLayout>
          <c:xMode val="edge"/>
          <c:yMode val="edge"/>
          <c:x val="0.31404672022037367"/>
          <c:y val="2.1406727828746176E-2"/>
        </c:manualLayout>
      </c:layout>
      <c:overlay val="0"/>
    </c:title>
    <c:autoTitleDeleted val="0"/>
    <c:plotArea>
      <c:layout>
        <c:manualLayout>
          <c:layoutTarget val="inner"/>
          <c:xMode val="edge"/>
          <c:yMode val="edge"/>
          <c:x val="6.5287743903757023E-2"/>
          <c:y val="0.12867767008344935"/>
          <c:w val="0.89503697389361769"/>
          <c:h val="0.73151677141274773"/>
        </c:manualLayout>
      </c:layout>
      <c:barChart>
        <c:barDir val="col"/>
        <c:grouping val="clustered"/>
        <c:varyColors val="0"/>
        <c:ser>
          <c:idx val="0"/>
          <c:order val="0"/>
          <c:tx>
            <c:strRef>
              <c:f>'a) All Sites'!$A$22</c:f>
              <c:strCache>
                <c:ptCount val="1"/>
                <c:pt idx="0">
                  <c:v>Actual Completions</c:v>
                </c:pt>
              </c:strCache>
            </c:strRef>
          </c:tx>
          <c:spPr>
            <a:solidFill>
              <a:schemeClr val="tx2">
                <a:lumMod val="40000"/>
                <a:lumOff val="60000"/>
              </a:schemeClr>
            </a:solidFill>
          </c:spPr>
          <c:invertIfNegative val="0"/>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Sites'!$C$22:$T$22</c:f>
              <c:numCache>
                <c:formatCode>0</c:formatCode>
                <c:ptCount val="18"/>
                <c:pt idx="0">
                  <c:v>144</c:v>
                </c:pt>
                <c:pt idx="1">
                  <c:v>262</c:v>
                </c:pt>
                <c:pt idx="2">
                  <c:v>294</c:v>
                </c:pt>
                <c:pt idx="3">
                  <c:v>732</c:v>
                </c:pt>
                <c:pt idx="4">
                  <c:v>619</c:v>
                </c:pt>
                <c:pt idx="5">
                  <c:v>1094</c:v>
                </c:pt>
                <c:pt idx="6">
                  <c:v>1031</c:v>
                </c:pt>
                <c:pt idx="7">
                  <c:v>1050</c:v>
                </c:pt>
                <c:pt idx="8">
                  <c:v>1168</c:v>
                </c:pt>
                <c:pt idx="9">
                  <c:v>841</c:v>
                </c:pt>
                <c:pt idx="10">
                  <c:v>1111</c:v>
                </c:pt>
              </c:numCache>
            </c:numRef>
          </c:val>
          <c:extLst>
            <c:ext xmlns:c16="http://schemas.microsoft.com/office/drawing/2014/chart" uri="{C3380CC4-5D6E-409C-BE32-E72D297353CC}">
              <c16:uniqueId val="{00000000-9647-4D35-9E31-B74D25DF7D2F}"/>
            </c:ext>
          </c:extLst>
        </c:ser>
        <c:ser>
          <c:idx val="1"/>
          <c:order val="1"/>
          <c:tx>
            <c:strRef>
              <c:f>'a) All Sites'!$A$23</c:f>
              <c:strCache>
                <c:ptCount val="1"/>
                <c:pt idx="0">
                  <c:v>Forecast Completions</c:v>
                </c:pt>
              </c:strCache>
            </c:strRef>
          </c:tx>
          <c:invertIfNegative val="0"/>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Sites'!$C$23:$T$23</c:f>
              <c:numCache>
                <c:formatCode>0</c:formatCode>
                <c:ptCount val="18"/>
                <c:pt idx="11">
                  <c:v>1184.7851851851851</c:v>
                </c:pt>
                <c:pt idx="12">
                  <c:v>1197.7851851851851</c:v>
                </c:pt>
                <c:pt idx="13">
                  <c:v>1579.7851851851851</c:v>
                </c:pt>
                <c:pt idx="14">
                  <c:v>1323.5</c:v>
                </c:pt>
                <c:pt idx="15">
                  <c:v>1365</c:v>
                </c:pt>
                <c:pt idx="16">
                  <c:v>1228</c:v>
                </c:pt>
                <c:pt idx="17">
                  <c:v>1010</c:v>
                </c:pt>
              </c:numCache>
            </c:numRef>
          </c:val>
          <c:extLst>
            <c:ext xmlns:c16="http://schemas.microsoft.com/office/drawing/2014/chart" uri="{C3380CC4-5D6E-409C-BE32-E72D297353CC}">
              <c16:uniqueId val="{00000001-9647-4D35-9E31-B74D25DF7D2F}"/>
            </c:ext>
          </c:extLst>
        </c:ser>
        <c:dLbls>
          <c:showLegendKey val="0"/>
          <c:showVal val="0"/>
          <c:showCatName val="0"/>
          <c:showSerName val="0"/>
          <c:showPercent val="0"/>
          <c:showBubbleSize val="0"/>
        </c:dLbls>
        <c:gapWidth val="7"/>
        <c:overlap val="72"/>
        <c:axId val="72629248"/>
        <c:axId val="89301760"/>
      </c:barChart>
      <c:lineChart>
        <c:grouping val="standard"/>
        <c:varyColors val="0"/>
        <c:ser>
          <c:idx val="2"/>
          <c:order val="2"/>
          <c:tx>
            <c:strRef>
              <c:f>'a) All Sites'!$A$24</c:f>
              <c:strCache>
                <c:ptCount val="1"/>
                <c:pt idx="0">
                  <c:v>Average Annual Requirement</c:v>
                </c:pt>
              </c:strCache>
            </c:strRef>
          </c:tx>
          <c:marker>
            <c:symbol val="none"/>
          </c:marker>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Sites'!$C$24:$T$24</c:f>
              <c:numCache>
                <c:formatCode>0</c:formatCode>
                <c:ptCount val="18"/>
                <c:pt idx="0">
                  <c:v>600</c:v>
                </c:pt>
                <c:pt idx="1">
                  <c:v>600</c:v>
                </c:pt>
                <c:pt idx="2">
                  <c:v>600</c:v>
                </c:pt>
                <c:pt idx="3">
                  <c:v>600</c:v>
                </c:pt>
                <c:pt idx="4">
                  <c:v>600</c:v>
                </c:pt>
                <c:pt idx="5">
                  <c:v>600</c:v>
                </c:pt>
                <c:pt idx="6">
                  <c:v>1098</c:v>
                </c:pt>
                <c:pt idx="7">
                  <c:v>1098</c:v>
                </c:pt>
                <c:pt idx="8">
                  <c:v>1098</c:v>
                </c:pt>
                <c:pt idx="9">
                  <c:v>1098</c:v>
                </c:pt>
                <c:pt idx="10">
                  <c:v>1098</c:v>
                </c:pt>
                <c:pt idx="11">
                  <c:v>1098</c:v>
                </c:pt>
                <c:pt idx="12">
                  <c:v>1098</c:v>
                </c:pt>
                <c:pt idx="13">
                  <c:v>1098</c:v>
                </c:pt>
                <c:pt idx="14">
                  <c:v>1098</c:v>
                </c:pt>
                <c:pt idx="15">
                  <c:v>1098</c:v>
                </c:pt>
                <c:pt idx="16">
                  <c:v>1098</c:v>
                </c:pt>
                <c:pt idx="17">
                  <c:v>1098</c:v>
                </c:pt>
              </c:numCache>
            </c:numRef>
          </c:val>
          <c:smooth val="0"/>
          <c:extLst>
            <c:ext xmlns:c16="http://schemas.microsoft.com/office/drawing/2014/chart" uri="{C3380CC4-5D6E-409C-BE32-E72D297353CC}">
              <c16:uniqueId val="{00000002-9647-4D35-9E31-B74D25DF7D2F}"/>
            </c:ext>
          </c:extLst>
        </c:ser>
        <c:dLbls>
          <c:showLegendKey val="0"/>
          <c:showVal val="0"/>
          <c:showCatName val="0"/>
          <c:showSerName val="0"/>
          <c:showPercent val="0"/>
          <c:showBubbleSize val="0"/>
        </c:dLbls>
        <c:marker val="1"/>
        <c:smooth val="0"/>
        <c:axId val="72629248"/>
        <c:axId val="89301760"/>
      </c:lineChart>
      <c:catAx>
        <c:axId val="72629248"/>
        <c:scaling>
          <c:orientation val="minMax"/>
        </c:scaling>
        <c:delete val="0"/>
        <c:axPos val="b"/>
        <c:numFmt formatCode="General" sourceLinked="0"/>
        <c:majorTickMark val="out"/>
        <c:minorTickMark val="none"/>
        <c:tickLblPos val="nextTo"/>
        <c:crossAx val="89301760"/>
        <c:crosses val="autoZero"/>
        <c:auto val="1"/>
        <c:lblAlgn val="ctr"/>
        <c:lblOffset val="100"/>
        <c:noMultiLvlLbl val="0"/>
      </c:catAx>
      <c:valAx>
        <c:axId val="89301760"/>
        <c:scaling>
          <c:orientation val="minMax"/>
        </c:scaling>
        <c:delete val="0"/>
        <c:axPos val="l"/>
        <c:majorGridlines/>
        <c:title>
          <c:tx>
            <c:rich>
              <a:bodyPr rot="-5400000" vert="horz"/>
              <a:lstStyle/>
              <a:p>
                <a:pPr>
                  <a:defRPr/>
                </a:pPr>
                <a:r>
                  <a:rPr lang="en-GB"/>
                  <a:t>Dwellings</a:t>
                </a:r>
              </a:p>
            </c:rich>
          </c:tx>
          <c:overlay val="0"/>
        </c:title>
        <c:numFmt formatCode="0" sourceLinked="1"/>
        <c:majorTickMark val="out"/>
        <c:minorTickMark val="none"/>
        <c:tickLblPos val="nextTo"/>
        <c:crossAx val="72629248"/>
        <c:crosses val="autoZero"/>
        <c:crossBetween val="between"/>
      </c:valAx>
    </c:plotArea>
    <c:legend>
      <c:legendPos val="r"/>
      <c:layout>
        <c:manualLayout>
          <c:xMode val="edge"/>
          <c:yMode val="edge"/>
          <c:x val="0.11256800442954865"/>
          <c:y val="0.14760537285780453"/>
          <c:w val="0.19152458649421211"/>
          <c:h val="0.27400648448355719"/>
        </c:manualLayout>
      </c:layout>
      <c:overlay val="0"/>
      <c:spPr>
        <a:solidFill>
          <a:schemeClr val="bg1"/>
        </a:solidFill>
        <a:ln>
          <a:solidFill>
            <a:schemeClr val="bg1">
              <a:lumMod val="50000"/>
            </a:schemeClr>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47065</xdr:colOff>
      <xdr:row>26</xdr:row>
      <xdr:rowOff>47065</xdr:rowOff>
    </xdr:from>
    <xdr:to>
      <xdr:col>16</xdr:col>
      <xdr:colOff>212725</xdr:colOff>
      <xdr:row>47</xdr:row>
      <xdr:rowOff>135965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2" Type="http://schemas.openxmlformats.org/officeDocument/2006/relationships/externalLinkPath" Target="file:///\\FLAVIA4\planningdata\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20/2020_Housing_Trajectory_Unprotected_v2.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file:///\\FLAVIA4\planningdata\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2" Type="http://schemas.openxmlformats.org/officeDocument/2006/relationships/externalLinkPath" Target="file:///\\FLAVIA4\planningdata\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20/2020_Housing_Trajectory_Unprotected_v2.xlsx" TargetMode="External"/><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7.694932060185" createdVersion="4" refreshedVersion="4" minRefreshableVersion="3" recordCount="14" xr:uid="{00000000-000A-0000-FFFF-FFFF2C000000}">
  <cacheSource type="worksheet">
    <worksheetSource ref="K2:K10" sheet="c) Small SHLAA Sites"/>
  </cacheSource>
  <cacheFields count="2">
    <cacheField name="Total" numFmtId="0">
      <sharedItems containsSemiMixedTypes="0" containsString="0" containsNumber="1" containsInteger="1" minValue="5" maxValue="47"/>
    </cacheField>
    <cacheField name="Spatial Area" numFmtId="0">
      <sharedItems count="3">
        <s v="Urban brownfield"/>
        <s v="Greenfield edge of Warwick, Leamington and Whitnash"/>
        <s v="Elsewhere"/>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36.38137210648" createdVersion="4" refreshedVersion="4" minRefreshableVersion="3" recordCount="27" xr:uid="{00000000-000A-0000-FFFF-FFFF35000000}">
  <cacheSource type="worksheet">
    <worksheetSource ref="L2:L5" sheet="h) Allocated Sites Villages"/>
  </cacheSource>
  <cacheFields count="3">
    <cacheField name="Total" numFmtId="0">
      <sharedItems containsSemiMixedTypes="0" containsString="0" containsNumber="1" containsInteger="1" minValue="0" maxValue="130"/>
    </cacheField>
    <cacheField name="Spatial Area" numFmtId="0">
      <sharedItems count="1">
        <s v="Growth Villages"/>
      </sharedItems>
    </cacheField>
    <cacheField name="Village" numFmtId="0">
      <sharedItems count="10">
        <s v="Bishop’s Tachbrook"/>
        <s v="Cubbington"/>
        <s v="Hampton Magna"/>
        <s v="Kingswood"/>
        <s v="Radford Semele"/>
        <s v="Barford"/>
        <s v="Baginton"/>
        <s v="Burton Green"/>
        <s v="Hatton Park"/>
        <s v="Leek Wootton"/>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36.439098958333" createdVersion="4" refreshedVersion="4" minRefreshableVersion="3" recordCount="3" xr:uid="{00000000-000A-0000-FFFF-FFFF36000000}">
  <cacheSource type="worksheet">
    <worksheetSource ref="X2:Z5" sheet="j) Commitments Apr May 16" r:id="rId2"/>
  </cacheSource>
  <cacheFields count="3">
    <cacheField name="Total" numFmtId="0">
      <sharedItems containsSemiMixedTypes="0" containsString="0" containsNumber="1" containsInteger="1" minValue="25" maxValue="150"/>
    </cacheField>
    <cacheField name="Spatial Area" numFmtId="0">
      <sharedItems/>
    </cacheField>
    <cacheField name="Village" numFmtId="0">
      <sharedItems count="2">
        <s v="Radford Semele"/>
        <s v="Bishops Tachbrook"/>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4936215278" createdVersion="4" refreshedVersion="4" minRefreshableVersion="3" recordCount="260" xr:uid="{00000000-000A-0000-FFFF-FFFF2D000000}">
  <cacheSource type="worksheet">
    <worksheetSource ref="J3:P3" sheet="b) Commitments" r:id="rId2"/>
  </cacheSource>
  <cacheFields count="5">
    <cacheField name="Spatial Area" numFmtId="0">
      <sharedItems count="6">
        <s v="Greenfield edge of Warwick, Leamington and Whitnash"/>
        <s v="Urban brownfield"/>
        <s v="Greenfield edge of Kenilworth"/>
        <s v="Growth villages"/>
        <s v="Elsewhere"/>
        <s v="Greenfield edge of Coventry"/>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53815740744" createdVersion="4" refreshedVersion="4" minRefreshableVersion="3" recordCount="14" xr:uid="{00000000-000A-0000-FFFF-FFFF2E000000}">
  <cacheSource type="worksheet">
    <worksheetSource ref="K2:K6" sheet="g) Allocated Gfield Sites"/>
  </cacheSource>
  <cacheFields count="2">
    <cacheField name="Total" numFmtId="0">
      <sharedItems containsSemiMixedTypes="0" containsString="0" containsNumber="1" containsInteger="1" minValue="0" maxValue="760"/>
    </cacheField>
    <cacheField name="Spatial Area" numFmtId="0">
      <sharedItems containsBlank="1" count="4">
        <s v="Greenfield edge of Warwick, Leamington and Whitnash"/>
        <s v="Greenfield edge of Kenilworth"/>
        <m/>
        <s v="Greenfield edge of Coventry"/>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56087268518" createdVersion="4" refreshedVersion="4" minRefreshableVersion="3" recordCount="11" xr:uid="{00000000-000A-0000-FFFF-FFFF2F000000}">
  <cacheSource type="worksheet">
    <worksheetSource ref="V2:W13" sheet="i) New Sites Jan 2016" r:id="rId2"/>
  </cacheSource>
  <cacheFields count="2">
    <cacheField name="Total" numFmtId="0">
      <sharedItems containsSemiMixedTypes="0" containsString="0" containsNumber="1" containsInteger="1" minValue="0" maxValue="1800"/>
    </cacheField>
    <cacheField name="Spatial Area" numFmtId="0">
      <sharedItems containsBlank="1" count="4">
        <s v="Greenfield edge of Coventry"/>
        <m/>
        <s v="Greenfield edge of Kenilworth"/>
        <s v="Greenfield edge of Warwick, Leamington and Whitnash"/>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59670601849" createdVersion="4" refreshedVersion="4" minRefreshableVersion="3" recordCount="13" xr:uid="{00000000-000A-0000-FFFF-FFFF30000000}">
  <cacheSource type="worksheet">
    <worksheetSource ref="K2:K8" sheet="f) Allocated Bfield Sites"/>
  </cacheSource>
  <cacheFields count="2">
    <cacheField name="Total" numFmtId="0">
      <sharedItems containsSemiMixedTypes="0" containsString="0" containsNumber="1" containsInteger="1" minValue="0" maxValue="250"/>
    </cacheField>
    <cacheField name="Spatial Area" numFmtId="0">
      <sharedItems containsBlank="1" count="3">
        <m/>
        <s v="Urban brownfield"/>
        <s v="Elsewhere"/>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62385648148" createdVersion="4" refreshedVersion="4" minRefreshableVersion="3" recordCount="4" xr:uid="{00000000-000A-0000-FFFF-FFFF31000000}">
  <cacheSource type="worksheet">
    <worksheetSource ref="J2:J4" sheet="e) Canalside &amp; Emp Areas"/>
  </cacheSource>
  <cacheFields count="2">
    <cacheField name="Total" numFmtId="0">
      <sharedItems containsSemiMixedTypes="0" containsString="0" containsNumber="1" containsInteger="1" minValue="35" maxValue="80"/>
    </cacheField>
    <cacheField name="Spatial Area" numFmtId="0">
      <sharedItems count="1">
        <s v="Urban brownfield"/>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63282175922" createdVersion="4" refreshedVersion="4" minRefreshableVersion="3" recordCount="27" xr:uid="{00000000-000A-0000-FFFF-FFFF32000000}">
  <cacheSource type="worksheet">
    <worksheetSource ref="L2:L5" sheet="h) Allocated Sites Villages"/>
  </cacheSource>
  <cacheFields count="2">
    <cacheField name="Total" numFmtId="0">
      <sharedItems containsSemiMixedTypes="0" containsString="0" containsNumber="1" containsInteger="1" minValue="0" maxValue="13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63931597224" createdVersion="4" refreshedVersion="4" minRefreshableVersion="3" recordCount="3" xr:uid="{00000000-000A-0000-FFFF-FFFF33000000}">
  <cacheSource type="worksheet">
    <worksheetSource ref="X2:Y5" sheet="j) Commitments Apr May 16" r:id="rId2"/>
  </cacheSource>
  <cacheFields count="2">
    <cacheField name="Total" numFmtId="0">
      <sharedItems containsSemiMixedTypes="0" containsString="0" containsNumber="1" containsInteger="1" minValue="25" maxValue="15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36.376242361112" createdVersion="4" refreshedVersion="4" minRefreshableVersion="3" recordCount="247" xr:uid="{00000000-000A-0000-FFFF-FFFF34000000}">
  <cacheSource type="worksheet">
    <worksheetSource ref="L3:P3" sheet="b) Commitments" r:id="rId2"/>
  </cacheSource>
  <cacheFields count="5">
    <cacheField name="Village" numFmtId="0">
      <sharedItems containsBlank="1" count="16">
        <m/>
        <s v="Baddesley Clinton"/>
        <s v="Stoneleigh"/>
        <s v="Beausale"/>
        <s v="Ashow"/>
        <s v="Bubbenhall"/>
        <s v="Hill wootton"/>
        <s v="Rowington Green"/>
        <s v="Cubbington"/>
        <s v="Offchurch"/>
        <s v="Radford Semele"/>
        <s v="Bishop’s Tachbrook"/>
        <s v="Barford"/>
        <s v="Kingswood"/>
        <s v="Baginton"/>
        <s v="Burton Green"/>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
  <r>
    <n v="9"/>
    <x v="0"/>
  </r>
  <r>
    <n v="10"/>
    <x v="0"/>
  </r>
  <r>
    <n v="29"/>
    <x v="0"/>
  </r>
  <r>
    <n v="13"/>
    <x v="0"/>
  </r>
  <r>
    <n v="5"/>
    <x v="0"/>
  </r>
  <r>
    <n v="6"/>
    <x v="0"/>
  </r>
  <r>
    <n v="5"/>
    <x v="1"/>
  </r>
  <r>
    <n v="20"/>
    <x v="0"/>
  </r>
  <r>
    <n v="15"/>
    <x v="0"/>
  </r>
  <r>
    <n v="47"/>
    <x v="0"/>
  </r>
  <r>
    <n v="42"/>
    <x v="0"/>
  </r>
  <r>
    <n v="35"/>
    <x v="0"/>
  </r>
  <r>
    <n v="15"/>
    <x v="2"/>
  </r>
  <r>
    <n v="40"/>
    <x v="0"/>
  </r>
</pivotCacheRecords>
</file>

<file path=xl/pivotCache/pivotCacheRecords10.xml><?xml version="1.0" encoding="utf-8"?>
<pivotCacheRecords xmlns="http://schemas.openxmlformats.org/spreadsheetml/2006/main" xmlns:r="http://schemas.openxmlformats.org/officeDocument/2006/relationships" count="27">
  <r>
    <n v="0"/>
    <x v="0"/>
    <x v="0"/>
  </r>
  <r>
    <n v="0"/>
    <x v="0"/>
    <x v="0"/>
  </r>
  <r>
    <n v="35"/>
    <x v="0"/>
    <x v="1"/>
  </r>
  <r>
    <n v="65"/>
    <x v="0"/>
    <x v="1"/>
  </r>
  <r>
    <n v="95"/>
    <x v="0"/>
    <x v="1"/>
  </r>
  <r>
    <n v="130"/>
    <x v="0"/>
    <x v="2"/>
  </r>
  <r>
    <n v="115"/>
    <x v="0"/>
    <x v="2"/>
  </r>
  <r>
    <n v="30"/>
    <x v="0"/>
    <x v="3"/>
  </r>
  <r>
    <n v="6"/>
    <x v="0"/>
    <x v="3"/>
  </r>
  <r>
    <n v="12"/>
    <x v="0"/>
    <x v="3"/>
  </r>
  <r>
    <n v="0"/>
    <x v="0"/>
    <x v="3"/>
  </r>
  <r>
    <n v="0"/>
    <x v="0"/>
    <x v="4"/>
  </r>
  <r>
    <n v="60"/>
    <x v="0"/>
    <x v="4"/>
  </r>
  <r>
    <n v="0"/>
    <x v="0"/>
    <x v="5"/>
  </r>
  <r>
    <n v="12"/>
    <x v="0"/>
    <x v="5"/>
  </r>
  <r>
    <n v="45"/>
    <x v="0"/>
    <x v="5"/>
  </r>
  <r>
    <n v="30"/>
    <x v="0"/>
    <x v="5"/>
  </r>
  <r>
    <n v="0"/>
    <x v="0"/>
    <x v="5"/>
  </r>
  <r>
    <n v="80"/>
    <x v="0"/>
    <x v="6"/>
  </r>
  <r>
    <n v="90"/>
    <x v="0"/>
    <x v="7"/>
  </r>
  <r>
    <n v="120"/>
    <x v="0"/>
    <x v="8"/>
  </r>
  <r>
    <n v="55"/>
    <x v="0"/>
    <x v="8"/>
  </r>
  <r>
    <n v="0"/>
    <x v="0"/>
    <x v="9"/>
  </r>
  <r>
    <n v="0"/>
    <x v="0"/>
    <x v="9"/>
  </r>
  <r>
    <n v="0"/>
    <x v="0"/>
    <x v="9"/>
  </r>
  <r>
    <n v="115"/>
    <x v="0"/>
    <x v="9"/>
  </r>
  <r>
    <n v="5"/>
    <x v="0"/>
    <x v="9"/>
  </r>
</pivotCacheRecords>
</file>

<file path=xl/pivotCache/pivotCacheRecords11.xml><?xml version="1.0" encoding="utf-8"?>
<pivotCacheRecords xmlns="http://schemas.openxmlformats.org/spreadsheetml/2006/main" xmlns:r="http://schemas.openxmlformats.org/officeDocument/2006/relationships" count="3">
  <r>
    <n v="150"/>
    <s v="Growth Villages"/>
    <x v="0"/>
  </r>
  <r>
    <n v="25"/>
    <s v="Growth Villages"/>
    <x v="0"/>
  </r>
  <r>
    <n v="50"/>
    <s v="Growth Villages"/>
    <x v="1"/>
  </r>
</pivotCacheRecords>
</file>

<file path=xl/pivotCache/pivotCacheRecords2.xml><?xml version="1.0" encoding="utf-8"?>
<pivotCacheRecords xmlns="http://schemas.openxmlformats.org/spreadsheetml/2006/main" xmlns:r="http://schemas.openxmlformats.org/officeDocument/2006/relationships" count="260">
  <r>
    <x v="0"/>
    <n v="735"/>
    <n v="0"/>
    <n v="0"/>
    <n v="735"/>
  </r>
  <r>
    <x v="1"/>
    <n v="46"/>
    <n v="0"/>
    <n v="0"/>
    <n v="46"/>
  </r>
  <r>
    <x v="0"/>
    <n v="34"/>
    <n v="0"/>
    <n v="0"/>
    <n v="34"/>
  </r>
  <r>
    <x v="0"/>
    <n v="51"/>
    <n v="0"/>
    <n v="0"/>
    <n v="51"/>
  </r>
  <r>
    <x v="2"/>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3"/>
    <n v="24"/>
    <n v="0"/>
    <n v="0"/>
    <n v="24"/>
  </r>
  <r>
    <x v="3"/>
    <n v="36"/>
    <n v="0"/>
    <n v="0"/>
    <n v="36"/>
  </r>
  <r>
    <x v="3"/>
    <n v="60"/>
    <n v="0"/>
    <n v="0"/>
    <n v="60"/>
  </r>
  <r>
    <x v="3"/>
    <n v="90"/>
    <n v="0"/>
    <n v="0"/>
    <n v="90"/>
  </r>
  <r>
    <x v="1"/>
    <n v="17"/>
    <n v="0"/>
    <n v="0"/>
    <n v="17"/>
  </r>
  <r>
    <x v="1"/>
    <n v="52"/>
    <n v="0"/>
    <n v="0"/>
    <n v="52"/>
  </r>
  <r>
    <x v="1"/>
    <n v="160"/>
    <n v="0"/>
    <n v="0"/>
    <n v="160"/>
  </r>
  <r>
    <x v="1"/>
    <n v="55"/>
    <n v="0"/>
    <n v="0"/>
    <n v="55"/>
  </r>
  <r>
    <x v="1"/>
    <n v="88"/>
    <n v="0"/>
    <n v="0"/>
    <n v="88"/>
  </r>
  <r>
    <x v="1"/>
    <n v="39"/>
    <n v="0"/>
    <n v="0"/>
    <n v="39"/>
  </r>
  <r>
    <x v="3"/>
    <n v="24"/>
    <n v="0"/>
    <n v="0"/>
    <n v="24"/>
  </r>
  <r>
    <x v="3"/>
    <n v="36"/>
    <n v="32"/>
    <n v="32"/>
    <n v="4"/>
  </r>
  <r>
    <x v="1"/>
    <n v="15"/>
    <n v="0"/>
    <n v="0"/>
    <n v="15"/>
  </r>
  <r>
    <x v="1"/>
    <n v="12"/>
    <n v="0"/>
    <n v="0"/>
    <n v="12"/>
  </r>
  <r>
    <x v="1"/>
    <n v="18"/>
    <n v="0"/>
    <n v="0"/>
    <n v="18"/>
  </r>
  <r>
    <x v="1"/>
    <n v="17"/>
    <n v="0"/>
    <n v="0"/>
    <n v="17"/>
  </r>
  <r>
    <x v="1"/>
    <n v="15"/>
    <n v="0"/>
    <n v="0"/>
    <n v="15"/>
  </r>
  <r>
    <x v="1"/>
    <n v="16"/>
    <n v="0"/>
    <n v="0"/>
    <n v="16"/>
  </r>
  <r>
    <x v="1"/>
    <n v="18"/>
    <n v="0"/>
    <n v="0"/>
    <n v="18"/>
  </r>
  <r>
    <x v="1"/>
    <n v="13"/>
    <n v="0"/>
    <n v="0"/>
    <n v="13"/>
  </r>
  <r>
    <x v="0"/>
    <n v="68"/>
    <n v="34"/>
    <n v="68"/>
    <n v="0"/>
  </r>
  <r>
    <x v="0"/>
    <n v="103"/>
    <n v="35"/>
    <n v="101"/>
    <n v="2"/>
  </r>
  <r>
    <x v="1"/>
    <n v="83"/>
    <n v="50"/>
    <n v="50"/>
    <n v="33"/>
  </r>
  <r>
    <x v="0"/>
    <n v="162"/>
    <n v="12"/>
    <n v="12"/>
    <n v="150"/>
  </r>
  <r>
    <x v="4"/>
    <n v="23"/>
    <n v="0"/>
    <n v="0"/>
    <n v="23"/>
  </r>
  <r>
    <x v="1"/>
    <n v="5"/>
    <n v="0"/>
    <n v="0"/>
    <n v="5"/>
  </r>
  <r>
    <x v="1"/>
    <n v="30"/>
    <n v="0"/>
    <n v="0"/>
    <n v="30"/>
  </r>
  <r>
    <x v="0"/>
    <n v="24"/>
    <n v="0"/>
    <n v="0"/>
    <n v="24"/>
  </r>
  <r>
    <x v="0"/>
    <n v="2"/>
    <n v="2"/>
    <n v="2"/>
    <n v="0"/>
  </r>
  <r>
    <x v="0"/>
    <n v="5"/>
    <n v="0"/>
    <n v="0"/>
    <n v="5"/>
  </r>
  <r>
    <x v="3"/>
    <n v="26"/>
    <n v="0"/>
    <n v="0"/>
    <n v="26"/>
  </r>
  <r>
    <x v="3"/>
    <n v="39"/>
    <n v="0"/>
    <n v="0"/>
    <n v="39"/>
  </r>
  <r>
    <x v="1"/>
    <n v="81"/>
    <n v="0"/>
    <n v="0"/>
    <n v="81"/>
  </r>
  <r>
    <x v="0"/>
    <n v="132"/>
    <n v="66"/>
    <n v="102"/>
    <n v="30"/>
  </r>
  <r>
    <x v="0"/>
    <n v="125"/>
    <n v="36"/>
    <n v="45"/>
    <n v="80"/>
  </r>
  <r>
    <x v="0"/>
    <n v="84"/>
    <n v="27"/>
    <n v="32"/>
    <n v="52"/>
  </r>
  <r>
    <x v="0"/>
    <n v="42"/>
    <n v="12"/>
    <n v="12"/>
    <n v="30"/>
  </r>
  <r>
    <x v="0"/>
    <n v="62"/>
    <n v="17"/>
    <n v="26"/>
    <n v="36"/>
  </r>
  <r>
    <x v="3"/>
    <n v="10"/>
    <n v="0"/>
    <n v="0"/>
    <n v="10"/>
  </r>
  <r>
    <x v="3"/>
    <n v="16"/>
    <n v="0"/>
    <n v="0"/>
    <n v="16"/>
  </r>
  <r>
    <x v="1"/>
    <n v="21"/>
    <n v="0"/>
    <n v="0"/>
    <n v="21"/>
  </r>
  <r>
    <x v="4"/>
    <n v="18"/>
    <n v="0"/>
    <n v="0"/>
    <n v="18"/>
  </r>
  <r>
    <x v="1"/>
    <n v="57"/>
    <n v="0"/>
    <n v="0"/>
    <n v="57"/>
  </r>
  <r>
    <x v="1"/>
    <n v="31"/>
    <n v="0"/>
    <n v="0"/>
    <n v="31"/>
  </r>
  <r>
    <x v="0"/>
    <n v="60"/>
    <n v="0"/>
    <n v="0"/>
    <n v="60"/>
  </r>
  <r>
    <x v="1"/>
    <n v="14"/>
    <n v="0"/>
    <n v="0"/>
    <n v="14"/>
  </r>
  <r>
    <x v="1"/>
    <n v="24"/>
    <n v="0"/>
    <n v="22"/>
    <n v="2"/>
  </r>
  <r>
    <x v="1"/>
    <n v="227"/>
    <n v="0"/>
    <n v="67"/>
    <n v="160"/>
  </r>
  <r>
    <x v="1"/>
    <n v="10"/>
    <n v="0"/>
    <n v="0"/>
    <n v="10"/>
  </r>
  <r>
    <x v="5"/>
    <n v="167"/>
    <n v="0"/>
    <n v="0"/>
    <n v="167"/>
  </r>
  <r>
    <x v="1"/>
    <n v="16"/>
    <n v="0"/>
    <n v="0"/>
    <n v="16"/>
  </r>
  <r>
    <x v="1"/>
    <n v="24"/>
    <n v="0"/>
    <n v="0"/>
    <n v="24"/>
  </r>
  <r>
    <x v="0"/>
    <n v="99"/>
    <n v="0"/>
    <n v="0"/>
    <n v="99"/>
  </r>
  <r>
    <x v="0"/>
    <n v="135"/>
    <n v="9"/>
    <n v="9"/>
    <n v="126"/>
  </r>
  <r>
    <x v="1"/>
    <n v="49"/>
    <n v="0"/>
    <n v="0"/>
    <n v="49"/>
  </r>
  <r>
    <x v="1"/>
    <n v="0"/>
    <n v="0"/>
    <n v="0"/>
    <n v="0"/>
  </r>
  <r>
    <x v="4"/>
    <n v="1"/>
    <n v="0"/>
    <n v="0"/>
    <n v="1"/>
  </r>
  <r>
    <x v="1"/>
    <n v="1"/>
    <n v="0"/>
    <n v="0"/>
    <n v="1"/>
  </r>
  <r>
    <x v="1"/>
    <n v="1"/>
    <n v="0"/>
    <n v="0"/>
    <n v="1"/>
  </r>
  <r>
    <x v="4"/>
    <n v="1"/>
    <n v="0"/>
    <n v="0"/>
    <n v="1"/>
  </r>
  <r>
    <x v="1"/>
    <n v="1"/>
    <n v="0"/>
    <n v="0"/>
    <n v="1"/>
  </r>
  <r>
    <x v="1"/>
    <n v="1"/>
    <n v="0"/>
    <n v="0"/>
    <n v="1"/>
  </r>
  <r>
    <x v="1"/>
    <n v="1"/>
    <n v="0"/>
    <n v="0"/>
    <n v="1"/>
  </r>
  <r>
    <x v="4"/>
    <n v="1"/>
    <n v="0"/>
    <n v="0"/>
    <n v="1"/>
  </r>
  <r>
    <x v="4"/>
    <n v="1"/>
    <n v="0"/>
    <n v="0"/>
    <n v="1"/>
  </r>
  <r>
    <x v="4"/>
    <n v="1"/>
    <n v="0"/>
    <n v="0"/>
    <n v="1"/>
  </r>
  <r>
    <x v="4"/>
    <n v="1"/>
    <n v="0"/>
    <n v="0"/>
    <n v="1"/>
  </r>
  <r>
    <x v="4"/>
    <n v="1"/>
    <n v="0"/>
    <n v="0"/>
    <n v="1"/>
  </r>
  <r>
    <x v="4"/>
    <n v="1"/>
    <n v="0"/>
    <n v="0"/>
    <n v="1"/>
  </r>
  <r>
    <x v="4"/>
    <n v="1"/>
    <n v="0"/>
    <n v="0"/>
    <n v="1"/>
  </r>
  <r>
    <x v="3"/>
    <n v="1"/>
    <n v="0"/>
    <n v="0"/>
    <n v="1"/>
  </r>
  <r>
    <x v="4"/>
    <n v="1"/>
    <n v="0"/>
    <n v="0"/>
    <n v="1"/>
  </r>
  <r>
    <x v="4"/>
    <n v="1"/>
    <n v="0"/>
    <n v="0"/>
    <n v="1"/>
  </r>
  <r>
    <x v="1"/>
    <n v="1"/>
    <n v="0"/>
    <n v="0"/>
    <n v="1"/>
  </r>
  <r>
    <x v="4"/>
    <n v="1"/>
    <n v="0"/>
    <n v="0"/>
    <n v="1"/>
  </r>
  <r>
    <x v="3"/>
    <n v="1"/>
    <n v="0"/>
    <n v="0"/>
    <n v="1"/>
  </r>
  <r>
    <x v="4"/>
    <n v="1"/>
    <n v="0"/>
    <n v="0"/>
    <n v="1"/>
  </r>
  <r>
    <x v="1"/>
    <n v="1"/>
    <n v="0"/>
    <n v="0"/>
    <n v="1"/>
  </r>
  <r>
    <x v="1"/>
    <n v="1"/>
    <n v="0"/>
    <n v="0"/>
    <n v="1"/>
  </r>
  <r>
    <x v="1"/>
    <n v="1"/>
    <n v="0"/>
    <n v="0"/>
    <n v="1"/>
  </r>
  <r>
    <x v="3"/>
    <n v="1"/>
    <n v="0"/>
    <n v="0"/>
    <n v="1"/>
  </r>
  <r>
    <x v="1"/>
    <n v="1"/>
    <n v="0"/>
    <n v="0"/>
    <n v="1"/>
  </r>
  <r>
    <x v="4"/>
    <n v="1"/>
    <n v="0"/>
    <n v="0"/>
    <n v="1"/>
  </r>
  <r>
    <x v="1"/>
    <n v="1"/>
    <n v="0"/>
    <n v="0"/>
    <n v="1"/>
  </r>
  <r>
    <x v="1"/>
    <n v="1"/>
    <n v="0"/>
    <n v="0"/>
    <n v="1"/>
  </r>
  <r>
    <x v="1"/>
    <n v="1"/>
    <n v="0"/>
    <n v="0"/>
    <n v="1"/>
  </r>
  <r>
    <x v="1"/>
    <n v="1"/>
    <n v="0"/>
    <n v="0"/>
    <n v="1"/>
  </r>
  <r>
    <x v="3"/>
    <n v="1"/>
    <n v="0"/>
    <n v="0"/>
    <n v="1"/>
  </r>
  <r>
    <x v="4"/>
    <n v="1"/>
    <n v="0"/>
    <n v="0"/>
    <n v="1"/>
  </r>
  <r>
    <x v="4"/>
    <n v="1"/>
    <n v="0"/>
    <n v="0"/>
    <n v="1"/>
  </r>
  <r>
    <x v="4"/>
    <n v="1"/>
    <n v="0"/>
    <n v="0"/>
    <n v="1"/>
  </r>
  <r>
    <x v="1"/>
    <n v="1"/>
    <n v="0"/>
    <n v="0"/>
    <n v="1"/>
  </r>
  <r>
    <x v="1"/>
    <n v="1"/>
    <n v="0"/>
    <n v="0"/>
    <n v="1"/>
  </r>
  <r>
    <x v="4"/>
    <n v="1"/>
    <n v="0"/>
    <n v="0"/>
    <n v="1"/>
  </r>
  <r>
    <x v="1"/>
    <n v="1"/>
    <n v="0"/>
    <n v="0"/>
    <n v="1"/>
  </r>
  <r>
    <x v="1"/>
    <n v="1"/>
    <n v="0"/>
    <n v="0"/>
    <n v="1"/>
  </r>
  <r>
    <x v="1"/>
    <n v="1"/>
    <n v="0"/>
    <n v="0"/>
    <n v="1"/>
  </r>
  <r>
    <x v="1"/>
    <n v="1"/>
    <n v="0"/>
    <n v="0"/>
    <n v="1"/>
  </r>
  <r>
    <x v="4"/>
    <n v="1"/>
    <n v="0"/>
    <n v="0"/>
    <n v="1"/>
  </r>
  <r>
    <x v="4"/>
    <n v="1"/>
    <n v="0"/>
    <n v="0"/>
    <n v="1"/>
  </r>
  <r>
    <x v="1"/>
    <n v="1"/>
    <n v="0"/>
    <n v="0"/>
    <n v="1"/>
  </r>
  <r>
    <x v="4"/>
    <n v="1"/>
    <n v="0"/>
    <n v="0"/>
    <n v="1"/>
  </r>
  <r>
    <x v="3"/>
    <n v="1"/>
    <n v="0"/>
    <n v="0"/>
    <n v="1"/>
  </r>
  <r>
    <x v="4"/>
    <n v="1"/>
    <n v="0"/>
    <n v="0"/>
    <n v="1"/>
  </r>
  <r>
    <x v="1"/>
    <n v="1"/>
    <n v="0"/>
    <n v="0"/>
    <n v="1"/>
  </r>
  <r>
    <x v="1"/>
    <n v="1"/>
    <n v="0"/>
    <n v="0"/>
    <n v="1"/>
  </r>
  <r>
    <x v="3"/>
    <n v="1"/>
    <n v="0"/>
    <n v="0"/>
    <n v="1"/>
  </r>
  <r>
    <x v="1"/>
    <n v="1"/>
    <n v="0"/>
    <n v="0"/>
    <n v="1"/>
  </r>
  <r>
    <x v="1"/>
    <n v="1"/>
    <n v="0"/>
    <n v="0"/>
    <n v="1"/>
  </r>
  <r>
    <x v="2"/>
    <n v="1"/>
    <n v="0"/>
    <n v="0"/>
    <n v="1"/>
  </r>
  <r>
    <x v="1"/>
    <n v="1"/>
    <n v="0"/>
    <n v="0"/>
    <n v="1"/>
  </r>
  <r>
    <x v="1"/>
    <n v="1"/>
    <n v="0"/>
    <n v="0"/>
    <n v="1"/>
  </r>
  <r>
    <x v="1"/>
    <n v="1"/>
    <n v="0"/>
    <n v="0"/>
    <n v="1"/>
  </r>
  <r>
    <x v="1"/>
    <n v="1"/>
    <n v="0"/>
    <n v="0"/>
    <n v="1"/>
  </r>
  <r>
    <x v="4"/>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1"/>
    <n v="1"/>
    <n v="0"/>
    <n v="0"/>
    <n v="1"/>
  </r>
  <r>
    <x v="3"/>
    <n v="1"/>
    <n v="0"/>
    <n v="0"/>
    <n v="1"/>
  </r>
  <r>
    <x v="4"/>
    <n v="1"/>
    <n v="0"/>
    <n v="0"/>
    <n v="1"/>
  </r>
  <r>
    <x v="4"/>
    <n v="1"/>
    <n v="0"/>
    <n v="0"/>
    <n v="1"/>
  </r>
  <r>
    <x v="4"/>
    <n v="1"/>
    <n v="0"/>
    <n v="0"/>
    <n v="1"/>
  </r>
  <r>
    <x v="3"/>
    <n v="1"/>
    <n v="0"/>
    <n v="0"/>
    <n v="1"/>
  </r>
  <r>
    <x v="1"/>
    <n v="1"/>
    <n v="0"/>
    <n v="0"/>
    <n v="1"/>
  </r>
  <r>
    <x v="3"/>
    <n v="1"/>
    <n v="0"/>
    <n v="0"/>
    <n v="1"/>
  </r>
  <r>
    <x v="1"/>
    <n v="2"/>
    <n v="0"/>
    <n v="0"/>
    <n v="2"/>
  </r>
  <r>
    <x v="1"/>
    <n v="2"/>
    <n v="0"/>
    <n v="0"/>
    <n v="2"/>
  </r>
  <r>
    <x v="1"/>
    <n v="2"/>
    <n v="0"/>
    <n v="0"/>
    <n v="2"/>
  </r>
  <r>
    <x v="4"/>
    <n v="2"/>
    <n v="0"/>
    <n v="0"/>
    <n v="2"/>
  </r>
  <r>
    <x v="3"/>
    <n v="2"/>
    <n v="0"/>
    <n v="0"/>
    <n v="2"/>
  </r>
  <r>
    <x v="1"/>
    <n v="2"/>
    <n v="0"/>
    <n v="0"/>
    <n v="2"/>
  </r>
  <r>
    <x v="1"/>
    <n v="2"/>
    <n v="0"/>
    <n v="0"/>
    <n v="2"/>
  </r>
  <r>
    <x v="3"/>
    <n v="2"/>
    <n v="0"/>
    <n v="0"/>
    <n v="2"/>
  </r>
  <r>
    <x v="2"/>
    <n v="2"/>
    <n v="0"/>
    <n v="0"/>
    <n v="2"/>
  </r>
  <r>
    <x v="1"/>
    <n v="2"/>
    <n v="0"/>
    <n v="0"/>
    <n v="2"/>
  </r>
  <r>
    <x v="1"/>
    <n v="2"/>
    <n v="0"/>
    <n v="0"/>
    <n v="2"/>
  </r>
  <r>
    <x v="1"/>
    <n v="2"/>
    <n v="0"/>
    <n v="0"/>
    <n v="2"/>
  </r>
  <r>
    <x v="1"/>
    <n v="2"/>
    <n v="0"/>
    <n v="0"/>
    <n v="2"/>
  </r>
  <r>
    <x v="1"/>
    <n v="2"/>
    <n v="0"/>
    <n v="0"/>
    <n v="2"/>
  </r>
  <r>
    <x v="1"/>
    <n v="2"/>
    <n v="0"/>
    <n v="0"/>
    <n v="2"/>
  </r>
  <r>
    <x v="1"/>
    <n v="2"/>
    <n v="0"/>
    <n v="0"/>
    <n v="2"/>
  </r>
  <r>
    <x v="1"/>
    <n v="2"/>
    <n v="0"/>
    <n v="0"/>
    <n v="2"/>
  </r>
  <r>
    <x v="3"/>
    <n v="2"/>
    <n v="0"/>
    <n v="0"/>
    <n v="2"/>
  </r>
  <r>
    <x v="1"/>
    <n v="2"/>
    <n v="0"/>
    <n v="0"/>
    <n v="2"/>
  </r>
  <r>
    <x v="1"/>
    <n v="2"/>
    <n v="0"/>
    <n v="0"/>
    <n v="2"/>
  </r>
  <r>
    <x v="4"/>
    <n v="2"/>
    <n v="0"/>
    <n v="0"/>
    <n v="2"/>
  </r>
  <r>
    <x v="1"/>
    <n v="2"/>
    <n v="0"/>
    <n v="0"/>
    <n v="2"/>
  </r>
  <r>
    <x v="1"/>
    <n v="2"/>
    <n v="0"/>
    <n v="0"/>
    <n v="2"/>
  </r>
  <r>
    <x v="1"/>
    <n v="2"/>
    <n v="0"/>
    <n v="0"/>
    <n v="2"/>
  </r>
  <r>
    <x v="1"/>
    <n v="2"/>
    <n v="0"/>
    <n v="0"/>
    <n v="2"/>
  </r>
  <r>
    <x v="4"/>
    <n v="2"/>
    <n v="0"/>
    <n v="0"/>
    <n v="2"/>
  </r>
  <r>
    <x v="1"/>
    <n v="2"/>
    <n v="0"/>
    <n v="0"/>
    <n v="2"/>
  </r>
  <r>
    <x v="1"/>
    <n v="2"/>
    <n v="0"/>
    <n v="0"/>
    <n v="2"/>
  </r>
  <r>
    <x v="1"/>
    <n v="2"/>
    <n v="0"/>
    <n v="0"/>
    <n v="2"/>
  </r>
  <r>
    <x v="3"/>
    <n v="2"/>
    <n v="0"/>
    <n v="0"/>
    <n v="2"/>
  </r>
  <r>
    <x v="3"/>
    <n v="2"/>
    <n v="0"/>
    <n v="0"/>
    <n v="2"/>
  </r>
  <r>
    <x v="1"/>
    <n v="2"/>
    <n v="0"/>
    <n v="0"/>
    <n v="2"/>
  </r>
  <r>
    <x v="3"/>
    <n v="2"/>
    <n v="0"/>
    <n v="0"/>
    <n v="2"/>
  </r>
  <r>
    <x v="4"/>
    <n v="2"/>
    <n v="0"/>
    <n v="0"/>
    <n v="2"/>
  </r>
  <r>
    <x v="1"/>
    <n v="2"/>
    <n v="0"/>
    <n v="0"/>
    <n v="2"/>
  </r>
  <r>
    <x v="4"/>
    <n v="2"/>
    <n v="0"/>
    <n v="0"/>
    <n v="2"/>
  </r>
  <r>
    <x v="3"/>
    <n v="2"/>
    <n v="0"/>
    <n v="0"/>
    <n v="2"/>
  </r>
  <r>
    <x v="4"/>
    <n v="2"/>
    <n v="0"/>
    <n v="0"/>
    <n v="2"/>
  </r>
  <r>
    <x v="1"/>
    <n v="2"/>
    <n v="0"/>
    <n v="0"/>
    <n v="2"/>
  </r>
  <r>
    <x v="4"/>
    <n v="3"/>
    <n v="0"/>
    <n v="1"/>
    <n v="2"/>
  </r>
  <r>
    <x v="4"/>
    <n v="3"/>
    <n v="0"/>
    <n v="1"/>
    <n v="2"/>
  </r>
  <r>
    <x v="4"/>
    <n v="3"/>
    <n v="0"/>
    <n v="1"/>
    <n v="2"/>
  </r>
  <r>
    <x v="1"/>
    <n v="3"/>
    <n v="0"/>
    <n v="0"/>
    <n v="3"/>
  </r>
  <r>
    <x v="1"/>
    <n v="3"/>
    <n v="0"/>
    <n v="0"/>
    <n v="3"/>
  </r>
  <r>
    <x v="1"/>
    <n v="3"/>
    <n v="0"/>
    <n v="0"/>
    <n v="3"/>
  </r>
  <r>
    <x v="1"/>
    <n v="3"/>
    <n v="0"/>
    <n v="0"/>
    <n v="3"/>
  </r>
  <r>
    <x v="1"/>
    <n v="3"/>
    <n v="0"/>
    <n v="0"/>
    <n v="3"/>
  </r>
  <r>
    <x v="1"/>
    <n v="3"/>
    <n v="0"/>
    <n v="0"/>
    <n v="3"/>
  </r>
  <r>
    <x v="1"/>
    <n v="3"/>
    <n v="0"/>
    <n v="0"/>
    <n v="3"/>
  </r>
  <r>
    <x v="1"/>
    <n v="3"/>
    <n v="0"/>
    <n v="0"/>
    <n v="3"/>
  </r>
  <r>
    <x v="1"/>
    <n v="3"/>
    <n v="0"/>
    <n v="0"/>
    <n v="3"/>
  </r>
  <r>
    <x v="4"/>
    <n v="3"/>
    <n v="0"/>
    <n v="0"/>
    <n v="3"/>
  </r>
  <r>
    <x v="1"/>
    <n v="4"/>
    <n v="0"/>
    <n v="0"/>
    <n v="4"/>
  </r>
  <r>
    <x v="1"/>
    <n v="4"/>
    <n v="0"/>
    <n v="0"/>
    <n v="4"/>
  </r>
  <r>
    <x v="1"/>
    <n v="4"/>
    <n v="0"/>
    <n v="0"/>
    <n v="4"/>
  </r>
  <r>
    <x v="1"/>
    <n v="4"/>
    <n v="0"/>
    <n v="0"/>
    <n v="4"/>
  </r>
  <r>
    <x v="1"/>
    <n v="4"/>
    <n v="0"/>
    <n v="0"/>
    <n v="4"/>
  </r>
  <r>
    <x v="1"/>
    <n v="4"/>
    <n v="0"/>
    <n v="0"/>
    <n v="4"/>
  </r>
  <r>
    <x v="1"/>
    <n v="4"/>
    <n v="0"/>
    <n v="0"/>
    <n v="4"/>
  </r>
  <r>
    <x v="1"/>
    <n v="4"/>
    <n v="0"/>
    <n v="0"/>
    <n v="4"/>
  </r>
  <r>
    <x v="1"/>
    <n v="4"/>
    <n v="0"/>
    <n v="0"/>
    <n v="4"/>
  </r>
  <r>
    <x v="1"/>
    <n v="4"/>
    <n v="0"/>
    <n v="0"/>
    <n v="4"/>
  </r>
  <r>
    <x v="1"/>
    <n v="5"/>
    <n v="0"/>
    <n v="0"/>
    <n v="5"/>
  </r>
  <r>
    <x v="1"/>
    <n v="5"/>
    <n v="0"/>
    <n v="0"/>
    <n v="5"/>
  </r>
  <r>
    <x v="1"/>
    <n v="5"/>
    <n v="0"/>
    <n v="0"/>
    <n v="5"/>
  </r>
  <r>
    <x v="1"/>
    <n v="5"/>
    <n v="0"/>
    <n v="0"/>
    <n v="5"/>
  </r>
  <r>
    <x v="1"/>
    <n v="5"/>
    <n v="0"/>
    <n v="0"/>
    <n v="5"/>
  </r>
  <r>
    <x v="1"/>
    <n v="5"/>
    <n v="0"/>
    <n v="0"/>
    <n v="5"/>
  </r>
  <r>
    <x v="1"/>
    <n v="5"/>
    <n v="0"/>
    <n v="0"/>
    <n v="5"/>
  </r>
  <r>
    <x v="1"/>
    <n v="6"/>
    <n v="0"/>
    <n v="0"/>
    <n v="6"/>
  </r>
  <r>
    <x v="1"/>
    <n v="6"/>
    <n v="0"/>
    <n v="0"/>
    <n v="6"/>
  </r>
  <r>
    <x v="3"/>
    <n v="6"/>
    <n v="0"/>
    <n v="0"/>
    <n v="6"/>
  </r>
  <r>
    <x v="1"/>
    <n v="6"/>
    <n v="0"/>
    <n v="0"/>
    <n v="6"/>
  </r>
  <r>
    <x v="1"/>
    <n v="6"/>
    <n v="0"/>
    <n v="0"/>
    <n v="6"/>
  </r>
  <r>
    <x v="1"/>
    <n v="6"/>
    <n v="0"/>
    <n v="0"/>
    <n v="6"/>
  </r>
  <r>
    <x v="1"/>
    <n v="7"/>
    <n v="0"/>
    <n v="2"/>
    <n v="5"/>
  </r>
  <r>
    <x v="1"/>
    <n v="7"/>
    <n v="0"/>
    <n v="0"/>
    <n v="7"/>
  </r>
  <r>
    <x v="3"/>
    <n v="7"/>
    <n v="0"/>
    <n v="0"/>
    <n v="7"/>
  </r>
  <r>
    <x v="3"/>
    <n v="7"/>
    <n v="0"/>
    <n v="0"/>
    <n v="7"/>
  </r>
  <r>
    <x v="1"/>
    <n v="8"/>
    <n v="0"/>
    <n v="0"/>
    <n v="8"/>
  </r>
  <r>
    <x v="1"/>
    <n v="8"/>
    <n v="0"/>
    <n v="0"/>
    <n v="8"/>
  </r>
  <r>
    <x v="1"/>
    <n v="8"/>
    <n v="0"/>
    <n v="0"/>
    <n v="8"/>
  </r>
  <r>
    <x v="3"/>
    <n v="8"/>
    <n v="0"/>
    <n v="0"/>
    <n v="8"/>
  </r>
  <r>
    <x v="1"/>
    <n v="8"/>
    <n v="0"/>
    <n v="0"/>
    <n v="8"/>
  </r>
  <r>
    <x v="1"/>
    <n v="8"/>
    <n v="0"/>
    <n v="0"/>
    <n v="8"/>
  </r>
  <r>
    <x v="3"/>
    <n v="8"/>
    <n v="0"/>
    <n v="0"/>
    <n v="8"/>
  </r>
  <r>
    <x v="1"/>
    <n v="8"/>
    <n v="0"/>
    <n v="0"/>
    <n v="8"/>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pivotCacheRecords>
</file>

<file path=xl/pivotCache/pivotCacheRecords3.xml><?xml version="1.0" encoding="utf-8"?>
<pivotCacheRecords xmlns="http://schemas.openxmlformats.org/spreadsheetml/2006/main" xmlns:r="http://schemas.openxmlformats.org/officeDocument/2006/relationships" count="14">
  <r>
    <n v="500"/>
    <x v="0"/>
  </r>
  <r>
    <n v="250"/>
    <x v="0"/>
  </r>
  <r>
    <n v="760"/>
    <x v="1"/>
  </r>
  <r>
    <n v="0"/>
    <x v="2"/>
  </r>
  <r>
    <n v="0"/>
    <x v="2"/>
  </r>
  <r>
    <n v="0"/>
    <x v="2"/>
  </r>
  <r>
    <n v="20"/>
    <x v="3"/>
  </r>
  <r>
    <n v="0"/>
    <x v="2"/>
  </r>
  <r>
    <n v="0"/>
    <x v="2"/>
  </r>
  <r>
    <n v="0"/>
    <x v="2"/>
  </r>
  <r>
    <n v="0"/>
    <x v="2"/>
  </r>
  <r>
    <n v="0"/>
    <x v="2"/>
  </r>
  <r>
    <n v="100"/>
    <x v="0"/>
  </r>
  <r>
    <n v="50"/>
    <x v="0"/>
  </r>
</pivotCacheRecords>
</file>

<file path=xl/pivotCache/pivotCacheRecords4.xml><?xml version="1.0" encoding="utf-8"?>
<pivotCacheRecords xmlns="http://schemas.openxmlformats.org/spreadsheetml/2006/main" xmlns:r="http://schemas.openxmlformats.org/officeDocument/2006/relationships" count="11">
  <r>
    <n v="425"/>
    <x v="0"/>
  </r>
  <r>
    <n v="1800"/>
    <x v="0"/>
  </r>
  <r>
    <n v="0"/>
    <x v="1"/>
  </r>
  <r>
    <n v="640"/>
    <x v="2"/>
  </r>
  <r>
    <n v="0"/>
    <x v="1"/>
  </r>
  <r>
    <n v="100"/>
    <x v="2"/>
  </r>
  <r>
    <n v="250"/>
    <x v="3"/>
  </r>
  <r>
    <n v="70"/>
    <x v="3"/>
  </r>
  <r>
    <n v="0"/>
    <x v="1"/>
  </r>
  <r>
    <n v="0"/>
    <x v="1"/>
  </r>
  <r>
    <n v="180"/>
    <x v="3"/>
  </r>
</pivotCacheRecords>
</file>

<file path=xl/pivotCache/pivotCacheRecords5.xml><?xml version="1.0" encoding="utf-8"?>
<pivotCacheRecords xmlns="http://schemas.openxmlformats.org/spreadsheetml/2006/main" xmlns:r="http://schemas.openxmlformats.org/officeDocument/2006/relationships" count="13">
  <r>
    <n v="0"/>
    <x v="0"/>
  </r>
  <r>
    <n v="215"/>
    <x v="1"/>
  </r>
  <r>
    <n v="250"/>
    <x v="1"/>
  </r>
  <r>
    <n v="0"/>
    <x v="0"/>
  </r>
  <r>
    <n v="140"/>
    <x v="1"/>
  </r>
  <r>
    <n v="130"/>
    <x v="1"/>
  </r>
  <r>
    <n v="0"/>
    <x v="0"/>
  </r>
  <r>
    <n v="100"/>
    <x v="1"/>
  </r>
  <r>
    <n v="0"/>
    <x v="0"/>
  </r>
  <r>
    <n v="75"/>
    <x v="1"/>
  </r>
  <r>
    <n v="0"/>
    <x v="0"/>
  </r>
  <r>
    <n v="0"/>
    <x v="0"/>
  </r>
  <r>
    <n v="20"/>
    <x v="2"/>
  </r>
</pivotCacheRecords>
</file>

<file path=xl/pivotCache/pivotCacheRecords6.xml><?xml version="1.0" encoding="utf-8"?>
<pivotCacheRecords xmlns="http://schemas.openxmlformats.org/spreadsheetml/2006/main" xmlns:r="http://schemas.openxmlformats.org/officeDocument/2006/relationships" count="4">
  <r>
    <n v="45"/>
    <x v="0"/>
  </r>
  <r>
    <n v="40"/>
    <x v="0"/>
  </r>
  <r>
    <n v="35"/>
    <x v="0"/>
  </r>
  <r>
    <n v="80"/>
    <x v="0"/>
  </r>
</pivotCacheRecords>
</file>

<file path=xl/pivotCache/pivotCacheRecords7.xml><?xml version="1.0" encoding="utf-8"?>
<pivotCacheRecords xmlns="http://schemas.openxmlformats.org/spreadsheetml/2006/main" xmlns:r="http://schemas.openxmlformats.org/officeDocument/2006/relationships" count="27">
  <r>
    <n v="0"/>
    <x v="0"/>
  </r>
  <r>
    <n v="0"/>
    <x v="0"/>
  </r>
  <r>
    <n v="35"/>
    <x v="0"/>
  </r>
  <r>
    <n v="65"/>
    <x v="0"/>
  </r>
  <r>
    <n v="95"/>
    <x v="0"/>
  </r>
  <r>
    <n v="130"/>
    <x v="0"/>
  </r>
  <r>
    <n v="115"/>
    <x v="0"/>
  </r>
  <r>
    <n v="30"/>
    <x v="0"/>
  </r>
  <r>
    <n v="6"/>
    <x v="0"/>
  </r>
  <r>
    <n v="12"/>
    <x v="0"/>
  </r>
  <r>
    <n v="0"/>
    <x v="0"/>
  </r>
  <r>
    <n v="0"/>
    <x v="0"/>
  </r>
  <r>
    <n v="60"/>
    <x v="0"/>
  </r>
  <r>
    <n v="0"/>
    <x v="0"/>
  </r>
  <r>
    <n v="12"/>
    <x v="0"/>
  </r>
  <r>
    <n v="45"/>
    <x v="0"/>
  </r>
  <r>
    <n v="30"/>
    <x v="0"/>
  </r>
  <r>
    <n v="0"/>
    <x v="0"/>
  </r>
  <r>
    <n v="80"/>
    <x v="0"/>
  </r>
  <r>
    <n v="90"/>
    <x v="0"/>
  </r>
  <r>
    <n v="120"/>
    <x v="0"/>
  </r>
  <r>
    <n v="55"/>
    <x v="0"/>
  </r>
  <r>
    <n v="0"/>
    <x v="0"/>
  </r>
  <r>
    <n v="0"/>
    <x v="0"/>
  </r>
  <r>
    <n v="0"/>
    <x v="0"/>
  </r>
  <r>
    <n v="115"/>
    <x v="0"/>
  </r>
  <r>
    <n v="5"/>
    <x v="0"/>
  </r>
</pivotCacheRecords>
</file>

<file path=xl/pivotCache/pivotCacheRecords8.xml><?xml version="1.0" encoding="utf-8"?>
<pivotCacheRecords xmlns="http://schemas.openxmlformats.org/spreadsheetml/2006/main" xmlns:r="http://schemas.openxmlformats.org/officeDocument/2006/relationships" count="3">
  <r>
    <n v="150"/>
    <x v="0"/>
  </r>
  <r>
    <n v="25"/>
    <x v="0"/>
  </r>
  <r>
    <n v="50"/>
    <x v="0"/>
  </r>
</pivotCacheRecords>
</file>

<file path=xl/pivotCache/pivotCacheRecords9.xml><?xml version="1.0" encoding="utf-8"?>
<pivotCacheRecords xmlns="http://schemas.openxmlformats.org/spreadsheetml/2006/main" xmlns:r="http://schemas.openxmlformats.org/officeDocument/2006/relationships" count="247">
  <r>
    <x v="0"/>
    <n v="735"/>
    <n v="0"/>
    <n v="0"/>
    <n v="735"/>
  </r>
  <r>
    <x v="0"/>
    <n v="46"/>
    <n v="0"/>
    <n v="0"/>
    <n v="46"/>
  </r>
  <r>
    <x v="0"/>
    <n v="34"/>
    <n v="0"/>
    <n v="0"/>
    <n v="34"/>
  </r>
  <r>
    <x v="0"/>
    <n v="51"/>
    <n v="0"/>
    <n v="0"/>
    <n v="51"/>
  </r>
  <r>
    <x v="0"/>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0"/>
    <n v="23"/>
    <n v="0"/>
    <n v="0"/>
    <n v="23"/>
  </r>
  <r>
    <x v="1"/>
    <n v="18"/>
    <n v="0"/>
    <n v="0"/>
    <n v="18"/>
  </r>
  <r>
    <x v="0"/>
    <n v="1"/>
    <n v="0"/>
    <n v="0"/>
    <n v="1"/>
  </r>
  <r>
    <x v="0"/>
    <n v="1"/>
    <n v="0"/>
    <n v="0"/>
    <n v="1"/>
  </r>
  <r>
    <x v="0"/>
    <n v="17"/>
    <n v="0"/>
    <n v="0"/>
    <n v="17"/>
  </r>
  <r>
    <x v="0"/>
    <n v="52"/>
    <n v="0"/>
    <n v="0"/>
    <n v="52"/>
  </r>
  <r>
    <x v="0"/>
    <n v="160"/>
    <n v="0"/>
    <n v="0"/>
    <n v="160"/>
  </r>
  <r>
    <x v="0"/>
    <n v="55"/>
    <n v="0"/>
    <n v="0"/>
    <n v="55"/>
  </r>
  <r>
    <x v="0"/>
    <n v="88"/>
    <n v="0"/>
    <n v="0"/>
    <n v="88"/>
  </r>
  <r>
    <x v="0"/>
    <n v="39"/>
    <n v="0"/>
    <n v="0"/>
    <n v="39"/>
  </r>
  <r>
    <x v="0"/>
    <n v="1"/>
    <n v="0"/>
    <n v="0"/>
    <n v="1"/>
  </r>
  <r>
    <x v="2"/>
    <n v="1"/>
    <n v="0"/>
    <n v="0"/>
    <n v="1"/>
  </r>
  <r>
    <x v="0"/>
    <n v="15"/>
    <n v="0"/>
    <n v="0"/>
    <n v="15"/>
  </r>
  <r>
    <x v="0"/>
    <n v="12"/>
    <n v="0"/>
    <n v="0"/>
    <n v="12"/>
  </r>
  <r>
    <x v="0"/>
    <n v="18"/>
    <n v="0"/>
    <n v="0"/>
    <n v="18"/>
  </r>
  <r>
    <x v="0"/>
    <n v="17"/>
    <n v="0"/>
    <n v="0"/>
    <n v="17"/>
  </r>
  <r>
    <x v="0"/>
    <n v="15"/>
    <n v="0"/>
    <n v="0"/>
    <n v="15"/>
  </r>
  <r>
    <x v="0"/>
    <n v="16"/>
    <n v="0"/>
    <n v="0"/>
    <n v="16"/>
  </r>
  <r>
    <x v="0"/>
    <n v="18"/>
    <n v="0"/>
    <n v="0"/>
    <n v="18"/>
  </r>
  <r>
    <x v="0"/>
    <n v="13"/>
    <n v="0"/>
    <n v="0"/>
    <n v="13"/>
  </r>
  <r>
    <x v="0"/>
    <n v="68"/>
    <n v="34"/>
    <n v="68"/>
    <n v="0"/>
  </r>
  <r>
    <x v="0"/>
    <n v="103"/>
    <n v="35"/>
    <n v="101"/>
    <n v="2"/>
  </r>
  <r>
    <x v="0"/>
    <n v="83"/>
    <n v="50"/>
    <n v="50"/>
    <n v="33"/>
  </r>
  <r>
    <x v="0"/>
    <n v="162"/>
    <n v="12"/>
    <n v="12"/>
    <n v="150"/>
  </r>
  <r>
    <x v="0"/>
    <n v="1"/>
    <n v="0"/>
    <n v="0"/>
    <n v="1"/>
  </r>
  <r>
    <x v="0"/>
    <n v="5"/>
    <n v="0"/>
    <n v="0"/>
    <n v="5"/>
  </r>
  <r>
    <x v="0"/>
    <n v="30"/>
    <n v="0"/>
    <n v="0"/>
    <n v="30"/>
  </r>
  <r>
    <x v="0"/>
    <n v="24"/>
    <n v="0"/>
    <n v="0"/>
    <n v="24"/>
  </r>
  <r>
    <x v="0"/>
    <n v="2"/>
    <n v="2"/>
    <n v="2"/>
    <n v="0"/>
  </r>
  <r>
    <x v="0"/>
    <n v="5"/>
    <n v="0"/>
    <n v="0"/>
    <n v="5"/>
  </r>
  <r>
    <x v="0"/>
    <n v="1"/>
    <n v="0"/>
    <n v="0"/>
    <n v="1"/>
  </r>
  <r>
    <x v="0"/>
    <n v="1"/>
    <n v="0"/>
    <n v="0"/>
    <n v="1"/>
  </r>
  <r>
    <x v="0"/>
    <n v="81"/>
    <n v="0"/>
    <n v="0"/>
    <n v="81"/>
  </r>
  <r>
    <x v="0"/>
    <n v="132"/>
    <n v="66"/>
    <n v="102"/>
    <n v="30"/>
  </r>
  <r>
    <x v="0"/>
    <n v="125"/>
    <n v="36"/>
    <n v="45"/>
    <n v="80"/>
  </r>
  <r>
    <x v="0"/>
    <n v="84"/>
    <n v="27"/>
    <n v="32"/>
    <n v="52"/>
  </r>
  <r>
    <x v="0"/>
    <n v="42"/>
    <n v="12"/>
    <n v="12"/>
    <n v="30"/>
  </r>
  <r>
    <x v="0"/>
    <n v="62"/>
    <n v="17"/>
    <n v="26"/>
    <n v="36"/>
  </r>
  <r>
    <x v="0"/>
    <n v="1"/>
    <n v="0"/>
    <n v="0"/>
    <n v="1"/>
  </r>
  <r>
    <x v="0"/>
    <n v="1"/>
    <n v="0"/>
    <n v="0"/>
    <n v="1"/>
  </r>
  <r>
    <x v="0"/>
    <n v="21"/>
    <n v="0"/>
    <n v="0"/>
    <n v="21"/>
  </r>
  <r>
    <x v="0"/>
    <n v="1"/>
    <n v="0"/>
    <n v="0"/>
    <n v="1"/>
  </r>
  <r>
    <x v="0"/>
    <n v="57"/>
    <n v="0"/>
    <n v="0"/>
    <n v="57"/>
  </r>
  <r>
    <x v="0"/>
    <n v="31"/>
    <n v="0"/>
    <n v="0"/>
    <n v="31"/>
  </r>
  <r>
    <x v="0"/>
    <n v="60"/>
    <n v="0"/>
    <n v="0"/>
    <n v="60"/>
  </r>
  <r>
    <x v="0"/>
    <n v="14"/>
    <n v="0"/>
    <n v="0"/>
    <n v="14"/>
  </r>
  <r>
    <x v="0"/>
    <n v="24"/>
    <n v="0"/>
    <n v="22"/>
    <n v="2"/>
  </r>
  <r>
    <x v="0"/>
    <n v="227"/>
    <n v="0"/>
    <n v="67"/>
    <n v="160"/>
  </r>
  <r>
    <x v="0"/>
    <n v="10"/>
    <n v="0"/>
    <n v="0"/>
    <n v="10"/>
  </r>
  <r>
    <x v="0"/>
    <n v="167"/>
    <n v="0"/>
    <n v="0"/>
    <n v="167"/>
  </r>
  <r>
    <x v="0"/>
    <n v="16"/>
    <n v="0"/>
    <n v="0"/>
    <n v="16"/>
  </r>
  <r>
    <x v="0"/>
    <n v="24"/>
    <n v="0"/>
    <n v="0"/>
    <n v="24"/>
  </r>
  <r>
    <x v="0"/>
    <n v="99"/>
    <n v="0"/>
    <n v="0"/>
    <n v="99"/>
  </r>
  <r>
    <x v="0"/>
    <n v="135"/>
    <n v="9"/>
    <n v="9"/>
    <n v="126"/>
  </r>
  <r>
    <x v="0"/>
    <n v="49"/>
    <n v="0"/>
    <n v="0"/>
    <n v="49"/>
  </r>
  <r>
    <x v="0"/>
    <n v="0"/>
    <n v="0"/>
    <n v="0"/>
    <n v="0"/>
  </r>
  <r>
    <x v="0"/>
    <n v="1"/>
    <n v="0"/>
    <n v="0"/>
    <n v="1"/>
  </r>
  <r>
    <x v="0"/>
    <n v="1"/>
    <n v="0"/>
    <n v="0"/>
    <n v="1"/>
  </r>
  <r>
    <x v="0"/>
    <n v="1"/>
    <n v="0"/>
    <n v="0"/>
    <n v="1"/>
  </r>
  <r>
    <x v="0"/>
    <n v="1"/>
    <n v="0"/>
    <n v="0"/>
    <n v="1"/>
  </r>
  <r>
    <x v="0"/>
    <n v="1"/>
    <n v="0"/>
    <n v="0"/>
    <n v="1"/>
  </r>
  <r>
    <x v="0"/>
    <n v="1"/>
    <n v="0"/>
    <n v="0"/>
    <n v="1"/>
  </r>
  <r>
    <x v="0"/>
    <n v="1"/>
    <n v="0"/>
    <n v="0"/>
    <n v="1"/>
  </r>
  <r>
    <x v="3"/>
    <n v="1"/>
    <n v="0"/>
    <n v="0"/>
    <n v="1"/>
  </r>
  <r>
    <x v="3"/>
    <n v="1"/>
    <n v="0"/>
    <n v="0"/>
    <n v="1"/>
  </r>
  <r>
    <x v="0"/>
    <n v="1"/>
    <n v="0"/>
    <n v="0"/>
    <n v="1"/>
  </r>
  <r>
    <x v="4"/>
    <n v="1"/>
    <n v="0"/>
    <n v="0"/>
    <n v="1"/>
  </r>
  <r>
    <x v="5"/>
    <n v="1"/>
    <n v="0"/>
    <n v="0"/>
    <n v="1"/>
  </r>
  <r>
    <x v="0"/>
    <n v="1"/>
    <n v="0"/>
    <n v="0"/>
    <n v="1"/>
  </r>
  <r>
    <x v="3"/>
    <n v="1"/>
    <n v="0"/>
    <n v="0"/>
    <n v="1"/>
  </r>
  <r>
    <x v="3"/>
    <n v="1"/>
    <n v="0"/>
    <n v="0"/>
    <n v="1"/>
  </r>
  <r>
    <x v="0"/>
    <n v="1"/>
    <n v="0"/>
    <n v="0"/>
    <n v="1"/>
  </r>
  <r>
    <x v="6"/>
    <n v="1"/>
    <n v="0"/>
    <n v="0"/>
    <n v="1"/>
  </r>
  <r>
    <x v="0"/>
    <n v="1"/>
    <n v="0"/>
    <n v="0"/>
    <n v="1"/>
  </r>
  <r>
    <x v="1"/>
    <n v="1"/>
    <n v="0"/>
    <n v="0"/>
    <n v="1"/>
  </r>
  <r>
    <x v="0"/>
    <n v="1"/>
    <n v="0"/>
    <n v="0"/>
    <n v="1"/>
  </r>
  <r>
    <x v="0"/>
    <n v="1"/>
    <n v="0"/>
    <n v="0"/>
    <n v="1"/>
  </r>
  <r>
    <x v="0"/>
    <n v="1"/>
    <n v="0"/>
    <n v="0"/>
    <n v="1"/>
  </r>
  <r>
    <x v="0"/>
    <n v="1"/>
    <n v="0"/>
    <n v="0"/>
    <n v="1"/>
  </r>
  <r>
    <x v="0"/>
    <n v="1"/>
    <n v="0"/>
    <n v="0"/>
    <n v="1"/>
  </r>
  <r>
    <x v="0"/>
    <n v="1"/>
    <n v="0"/>
    <n v="0"/>
    <n v="1"/>
  </r>
  <r>
    <x v="0"/>
    <n v="1"/>
    <n v="0"/>
    <n v="0"/>
    <n v="1"/>
  </r>
  <r>
    <x v="0"/>
    <n v="2"/>
    <n v="0"/>
    <n v="0"/>
    <n v="2"/>
  </r>
  <r>
    <x v="0"/>
    <n v="1"/>
    <n v="0"/>
    <n v="0"/>
    <n v="1"/>
  </r>
  <r>
    <x v="0"/>
    <n v="1"/>
    <n v="0"/>
    <n v="0"/>
    <n v="1"/>
  </r>
  <r>
    <x v="0"/>
    <n v="1"/>
    <n v="0"/>
    <n v="0"/>
    <n v="1"/>
  </r>
  <r>
    <x v="0"/>
    <n v="1"/>
    <n v="0"/>
    <n v="0"/>
    <n v="1"/>
  </r>
  <r>
    <x v="7"/>
    <n v="2"/>
    <n v="0"/>
    <n v="0"/>
    <n v="2"/>
  </r>
  <r>
    <x v="0"/>
    <n v="2"/>
    <n v="0"/>
    <n v="0"/>
    <n v="2"/>
  </r>
  <r>
    <x v="0"/>
    <n v="2"/>
    <n v="0"/>
    <n v="0"/>
    <n v="2"/>
  </r>
  <r>
    <x v="0"/>
    <n v="2"/>
    <n v="0"/>
    <n v="0"/>
    <n v="2"/>
  </r>
  <r>
    <x v="0"/>
    <n v="1"/>
    <n v="0"/>
    <n v="0"/>
    <n v="1"/>
  </r>
  <r>
    <x v="0"/>
    <n v="1"/>
    <n v="0"/>
    <n v="0"/>
    <n v="1"/>
  </r>
  <r>
    <x v="1"/>
    <n v="2"/>
    <n v="0"/>
    <n v="0"/>
    <n v="2"/>
  </r>
  <r>
    <x v="0"/>
    <n v="1"/>
    <n v="0"/>
    <n v="0"/>
    <n v="1"/>
  </r>
  <r>
    <x v="0"/>
    <n v="1"/>
    <n v="0"/>
    <n v="0"/>
    <n v="1"/>
  </r>
  <r>
    <x v="0"/>
    <n v="1"/>
    <n v="0"/>
    <n v="0"/>
    <n v="1"/>
  </r>
  <r>
    <x v="0"/>
    <n v="1"/>
    <n v="0"/>
    <n v="0"/>
    <n v="1"/>
  </r>
  <r>
    <x v="8"/>
    <n v="3"/>
    <n v="0"/>
    <n v="1"/>
    <n v="2"/>
  </r>
  <r>
    <x v="9"/>
    <n v="3"/>
    <n v="0"/>
    <n v="1"/>
    <n v="2"/>
  </r>
  <r>
    <x v="0"/>
    <n v="1"/>
    <n v="0"/>
    <n v="0"/>
    <n v="1"/>
  </r>
  <r>
    <x v="0"/>
    <n v="3"/>
    <n v="0"/>
    <n v="1"/>
    <n v="2"/>
  </r>
  <r>
    <x v="0"/>
    <n v="3"/>
    <n v="0"/>
    <n v="0"/>
    <n v="3"/>
  </r>
  <r>
    <x v="10"/>
    <n v="24"/>
    <n v="0"/>
    <n v="0"/>
    <n v="24"/>
  </r>
  <r>
    <x v="0"/>
    <n v="1"/>
    <n v="0"/>
    <n v="0"/>
    <n v="1"/>
  </r>
  <r>
    <x v="0"/>
    <n v="1"/>
    <n v="0"/>
    <n v="0"/>
    <n v="1"/>
  </r>
  <r>
    <x v="10"/>
    <n v="36"/>
    <n v="0"/>
    <n v="0"/>
    <n v="36"/>
  </r>
  <r>
    <x v="0"/>
    <n v="1"/>
    <n v="0"/>
    <n v="0"/>
    <n v="1"/>
  </r>
  <r>
    <x v="0"/>
    <n v="1"/>
    <n v="0"/>
    <n v="0"/>
    <n v="1"/>
  </r>
  <r>
    <x v="0"/>
    <n v="1"/>
    <n v="0"/>
    <n v="0"/>
    <n v="1"/>
  </r>
  <r>
    <x v="0"/>
    <n v="1"/>
    <n v="0"/>
    <n v="0"/>
    <n v="1"/>
  </r>
  <r>
    <x v="0"/>
    <n v="1"/>
    <n v="0"/>
    <n v="0"/>
    <n v="1"/>
  </r>
  <r>
    <x v="0"/>
    <n v="1"/>
    <n v="0"/>
    <n v="0"/>
    <n v="1"/>
  </r>
  <r>
    <x v="0"/>
    <n v="1"/>
    <n v="0"/>
    <n v="0"/>
    <n v="1"/>
  </r>
  <r>
    <x v="11"/>
    <n v="60"/>
    <n v="0"/>
    <n v="0"/>
    <n v="60"/>
  </r>
  <r>
    <x v="0"/>
    <n v="1"/>
    <n v="0"/>
    <n v="0"/>
    <n v="1"/>
  </r>
  <r>
    <x v="11"/>
    <n v="90"/>
    <n v="0"/>
    <n v="0"/>
    <n v="90"/>
  </r>
  <r>
    <x v="12"/>
    <n v="24"/>
    <n v="0"/>
    <n v="0"/>
    <n v="24"/>
  </r>
  <r>
    <x v="0"/>
    <n v="1"/>
    <n v="0"/>
    <n v="0"/>
    <n v="1"/>
  </r>
  <r>
    <x v="0"/>
    <n v="1"/>
    <n v="0"/>
    <n v="0"/>
    <n v="1"/>
  </r>
  <r>
    <x v="0"/>
    <n v="1"/>
    <n v="0"/>
    <n v="0"/>
    <n v="1"/>
  </r>
  <r>
    <x v="0"/>
    <n v="1"/>
    <n v="0"/>
    <n v="0"/>
    <n v="1"/>
  </r>
  <r>
    <x v="0"/>
    <n v="1"/>
    <n v="0"/>
    <n v="0"/>
    <n v="1"/>
  </r>
  <r>
    <x v="0"/>
    <n v="1"/>
    <n v="0"/>
    <n v="0"/>
    <n v="1"/>
  </r>
  <r>
    <x v="0"/>
    <n v="1"/>
    <n v="0"/>
    <n v="0"/>
    <n v="1"/>
  </r>
  <r>
    <x v="12"/>
    <n v="36"/>
    <n v="32"/>
    <n v="32"/>
    <n v="4"/>
  </r>
  <r>
    <x v="10"/>
    <n v="26"/>
    <n v="0"/>
    <n v="0"/>
    <n v="26"/>
  </r>
  <r>
    <x v="0"/>
    <n v="1"/>
    <n v="0"/>
    <n v="0"/>
    <n v="1"/>
  </r>
  <r>
    <x v="0"/>
    <n v="1"/>
    <n v="0"/>
    <n v="0"/>
    <n v="1"/>
  </r>
  <r>
    <x v="0"/>
    <n v="1"/>
    <n v="0"/>
    <n v="0"/>
    <n v="1"/>
  </r>
  <r>
    <x v="0"/>
    <n v="1"/>
    <n v="0"/>
    <n v="0"/>
    <n v="1"/>
  </r>
  <r>
    <x v="0"/>
    <n v="1"/>
    <n v="0"/>
    <n v="0"/>
    <n v="1"/>
  </r>
  <r>
    <x v="0"/>
    <n v="1"/>
    <n v="0"/>
    <n v="0"/>
    <n v="1"/>
  </r>
  <r>
    <x v="0"/>
    <n v="1"/>
    <n v="0"/>
    <n v="0"/>
    <n v="1"/>
  </r>
  <r>
    <x v="0"/>
    <n v="1"/>
    <n v="0"/>
    <n v="0"/>
    <n v="1"/>
  </r>
  <r>
    <x v="10"/>
    <n v="39"/>
    <n v="0"/>
    <n v="0"/>
    <n v="39"/>
  </r>
  <r>
    <x v="12"/>
    <n v="10"/>
    <n v="0"/>
    <n v="0"/>
    <n v="10"/>
  </r>
  <r>
    <x v="12"/>
    <n v="16"/>
    <n v="0"/>
    <n v="0"/>
    <n v="16"/>
  </r>
  <r>
    <x v="13"/>
    <n v="1"/>
    <n v="0"/>
    <n v="0"/>
    <n v="1"/>
  </r>
  <r>
    <x v="13"/>
    <n v="1"/>
    <n v="0"/>
    <n v="0"/>
    <n v="1"/>
  </r>
  <r>
    <x v="0"/>
    <n v="1"/>
    <n v="0"/>
    <n v="0"/>
    <n v="1"/>
  </r>
  <r>
    <x v="13"/>
    <n v="1"/>
    <n v="0"/>
    <n v="0"/>
    <n v="1"/>
  </r>
  <r>
    <x v="0"/>
    <n v="2"/>
    <n v="0"/>
    <n v="0"/>
    <n v="2"/>
  </r>
  <r>
    <x v="0"/>
    <n v="2"/>
    <n v="0"/>
    <n v="0"/>
    <n v="2"/>
  </r>
  <r>
    <x v="0"/>
    <n v="2"/>
    <n v="0"/>
    <n v="0"/>
    <n v="2"/>
  </r>
  <r>
    <x v="13"/>
    <n v="1"/>
    <n v="0"/>
    <n v="0"/>
    <n v="1"/>
  </r>
  <r>
    <x v="13"/>
    <n v="1"/>
    <n v="0"/>
    <n v="0"/>
    <n v="1"/>
  </r>
  <r>
    <x v="0"/>
    <n v="2"/>
    <n v="0"/>
    <n v="0"/>
    <n v="2"/>
  </r>
  <r>
    <x v="0"/>
    <n v="2"/>
    <n v="0"/>
    <n v="0"/>
    <n v="2"/>
  </r>
  <r>
    <x v="12"/>
    <n v="1"/>
    <n v="0"/>
    <n v="0"/>
    <n v="1"/>
  </r>
  <r>
    <x v="0"/>
    <n v="2"/>
    <n v="0"/>
    <n v="0"/>
    <n v="2"/>
  </r>
  <r>
    <x v="0"/>
    <n v="2"/>
    <n v="0"/>
    <n v="0"/>
    <n v="2"/>
  </r>
  <r>
    <x v="0"/>
    <n v="2"/>
    <n v="0"/>
    <n v="0"/>
    <n v="2"/>
  </r>
  <r>
    <x v="0"/>
    <n v="2"/>
    <n v="0"/>
    <n v="0"/>
    <n v="2"/>
  </r>
  <r>
    <x v="0"/>
    <n v="2"/>
    <n v="0"/>
    <n v="0"/>
    <n v="2"/>
  </r>
  <r>
    <x v="0"/>
    <n v="2"/>
    <n v="0"/>
    <n v="0"/>
    <n v="2"/>
  </r>
  <r>
    <x v="0"/>
    <n v="2"/>
    <n v="0"/>
    <n v="0"/>
    <n v="2"/>
  </r>
  <r>
    <x v="0"/>
    <n v="2"/>
    <n v="0"/>
    <n v="0"/>
    <n v="2"/>
  </r>
  <r>
    <x v="0"/>
    <n v="2"/>
    <n v="0"/>
    <n v="0"/>
    <n v="2"/>
  </r>
  <r>
    <x v="8"/>
    <n v="1"/>
    <n v="0"/>
    <n v="0"/>
    <n v="1"/>
  </r>
  <r>
    <x v="0"/>
    <n v="2"/>
    <n v="0"/>
    <n v="0"/>
    <n v="2"/>
  </r>
  <r>
    <x v="0"/>
    <n v="2"/>
    <n v="0"/>
    <n v="0"/>
    <n v="2"/>
  </r>
  <r>
    <x v="14"/>
    <n v="1"/>
    <n v="0"/>
    <n v="0"/>
    <n v="1"/>
  </r>
  <r>
    <x v="0"/>
    <n v="2"/>
    <n v="0"/>
    <n v="0"/>
    <n v="2"/>
  </r>
  <r>
    <x v="0"/>
    <n v="2"/>
    <n v="0"/>
    <n v="0"/>
    <n v="2"/>
  </r>
  <r>
    <x v="0"/>
    <n v="2"/>
    <n v="0"/>
    <n v="0"/>
    <n v="2"/>
  </r>
  <r>
    <x v="0"/>
    <n v="2"/>
    <n v="0"/>
    <n v="0"/>
    <n v="2"/>
  </r>
  <r>
    <x v="13"/>
    <n v="1"/>
    <n v="0"/>
    <n v="0"/>
    <n v="1"/>
  </r>
  <r>
    <x v="0"/>
    <n v="2"/>
    <n v="0"/>
    <n v="0"/>
    <n v="2"/>
  </r>
  <r>
    <x v="0"/>
    <n v="2"/>
    <n v="0"/>
    <n v="0"/>
    <n v="2"/>
  </r>
  <r>
    <x v="0"/>
    <n v="2"/>
    <n v="0"/>
    <n v="0"/>
    <n v="2"/>
  </r>
  <r>
    <x v="10"/>
    <n v="1"/>
    <n v="0"/>
    <n v="0"/>
    <n v="1"/>
  </r>
  <r>
    <x v="13"/>
    <n v="1"/>
    <n v="0"/>
    <n v="0"/>
    <n v="1"/>
  </r>
  <r>
    <x v="0"/>
    <n v="2"/>
    <n v="0"/>
    <n v="0"/>
    <n v="2"/>
  </r>
  <r>
    <x v="13"/>
    <n v="1"/>
    <n v="0"/>
    <n v="0"/>
    <n v="1"/>
  </r>
  <r>
    <x v="13"/>
    <n v="1"/>
    <n v="0"/>
    <n v="0"/>
    <n v="1"/>
  </r>
  <r>
    <x v="0"/>
    <n v="2"/>
    <n v="0"/>
    <n v="0"/>
    <n v="2"/>
  </r>
  <r>
    <x v="8"/>
    <n v="2"/>
    <n v="0"/>
    <n v="0"/>
    <n v="2"/>
  </r>
  <r>
    <x v="12"/>
    <n v="2"/>
    <n v="0"/>
    <n v="0"/>
    <n v="2"/>
  </r>
  <r>
    <x v="13"/>
    <n v="2"/>
    <n v="0"/>
    <n v="0"/>
    <n v="2"/>
  </r>
  <r>
    <x v="0"/>
    <n v="2"/>
    <n v="0"/>
    <n v="0"/>
    <n v="2"/>
  </r>
  <r>
    <x v="1"/>
    <n v="2"/>
    <n v="0"/>
    <n v="0"/>
    <n v="2"/>
  </r>
  <r>
    <x v="15"/>
    <n v="2"/>
    <n v="0"/>
    <n v="0"/>
    <n v="2"/>
  </r>
  <r>
    <x v="13"/>
    <n v="2"/>
    <n v="0"/>
    <n v="0"/>
    <n v="2"/>
  </r>
  <r>
    <x v="0"/>
    <n v="3"/>
    <n v="0"/>
    <n v="0"/>
    <n v="3"/>
  </r>
  <r>
    <x v="0"/>
    <n v="3"/>
    <n v="0"/>
    <n v="0"/>
    <n v="3"/>
  </r>
  <r>
    <x v="0"/>
    <n v="3"/>
    <n v="0"/>
    <n v="0"/>
    <n v="3"/>
  </r>
  <r>
    <x v="0"/>
    <n v="3"/>
    <n v="0"/>
    <n v="0"/>
    <n v="3"/>
  </r>
  <r>
    <x v="0"/>
    <n v="3"/>
    <n v="0"/>
    <n v="0"/>
    <n v="3"/>
  </r>
  <r>
    <x v="0"/>
    <n v="3"/>
    <n v="0"/>
    <n v="0"/>
    <n v="3"/>
  </r>
  <r>
    <x v="0"/>
    <n v="3"/>
    <n v="0"/>
    <n v="0"/>
    <n v="3"/>
  </r>
  <r>
    <x v="0"/>
    <n v="3"/>
    <n v="0"/>
    <n v="0"/>
    <n v="3"/>
  </r>
  <r>
    <x v="0"/>
    <n v="3"/>
    <n v="0"/>
    <n v="0"/>
    <n v="3"/>
  </r>
  <r>
    <x v="13"/>
    <n v="2"/>
    <n v="0"/>
    <n v="0"/>
    <n v="2"/>
  </r>
  <r>
    <x v="0"/>
    <n v="4"/>
    <n v="0"/>
    <n v="0"/>
    <n v="4"/>
  </r>
  <r>
    <x v="0"/>
    <n v="4"/>
    <n v="0"/>
    <n v="0"/>
    <n v="4"/>
  </r>
  <r>
    <x v="0"/>
    <n v="4"/>
    <n v="0"/>
    <n v="0"/>
    <n v="4"/>
  </r>
  <r>
    <x v="0"/>
    <n v="4"/>
    <n v="0"/>
    <n v="0"/>
    <n v="4"/>
  </r>
  <r>
    <x v="0"/>
    <n v="4"/>
    <n v="0"/>
    <n v="0"/>
    <n v="4"/>
  </r>
  <r>
    <x v="0"/>
    <n v="4"/>
    <n v="0"/>
    <n v="0"/>
    <n v="4"/>
  </r>
  <r>
    <x v="0"/>
    <n v="4"/>
    <n v="0"/>
    <n v="0"/>
    <n v="4"/>
  </r>
  <r>
    <x v="0"/>
    <n v="4"/>
    <n v="0"/>
    <n v="0"/>
    <n v="4"/>
  </r>
  <r>
    <x v="0"/>
    <n v="4"/>
    <n v="0"/>
    <n v="0"/>
    <n v="4"/>
  </r>
  <r>
    <x v="0"/>
    <n v="4"/>
    <n v="0"/>
    <n v="0"/>
    <n v="4"/>
  </r>
  <r>
    <x v="0"/>
    <n v="5"/>
    <n v="0"/>
    <n v="0"/>
    <n v="5"/>
  </r>
  <r>
    <x v="0"/>
    <n v="5"/>
    <n v="0"/>
    <n v="0"/>
    <n v="5"/>
  </r>
  <r>
    <x v="0"/>
    <n v="5"/>
    <n v="0"/>
    <n v="0"/>
    <n v="5"/>
  </r>
  <r>
    <x v="0"/>
    <n v="5"/>
    <n v="0"/>
    <n v="0"/>
    <n v="5"/>
  </r>
  <r>
    <x v="0"/>
    <n v="5"/>
    <n v="0"/>
    <n v="0"/>
    <n v="5"/>
  </r>
  <r>
    <x v="0"/>
    <n v="5"/>
    <n v="0"/>
    <n v="0"/>
    <n v="5"/>
  </r>
  <r>
    <x v="0"/>
    <n v="5"/>
    <n v="0"/>
    <n v="0"/>
    <n v="5"/>
  </r>
  <r>
    <x v="0"/>
    <n v="6"/>
    <n v="0"/>
    <n v="0"/>
    <n v="6"/>
  </r>
  <r>
    <x v="0"/>
    <n v="6"/>
    <n v="0"/>
    <n v="0"/>
    <n v="6"/>
  </r>
  <r>
    <x v="12"/>
    <n v="6"/>
    <n v="0"/>
    <n v="0"/>
    <n v="6"/>
  </r>
  <r>
    <x v="0"/>
    <n v="6"/>
    <n v="0"/>
    <n v="0"/>
    <n v="6"/>
  </r>
  <r>
    <x v="0"/>
    <n v="6"/>
    <n v="0"/>
    <n v="0"/>
    <n v="6"/>
  </r>
  <r>
    <x v="0"/>
    <n v="6"/>
    <n v="0"/>
    <n v="0"/>
    <n v="6"/>
  </r>
  <r>
    <x v="0"/>
    <n v="7"/>
    <n v="0"/>
    <n v="2"/>
    <n v="5"/>
  </r>
  <r>
    <x v="0"/>
    <n v="7"/>
    <n v="0"/>
    <n v="0"/>
    <n v="7"/>
  </r>
  <r>
    <x v="8"/>
    <n v="7"/>
    <n v="0"/>
    <n v="0"/>
    <n v="7"/>
  </r>
  <r>
    <x v="12"/>
    <n v="7"/>
    <n v="0"/>
    <n v="0"/>
    <n v="7"/>
  </r>
  <r>
    <x v="0"/>
    <n v="8"/>
    <n v="0"/>
    <n v="0"/>
    <n v="8"/>
  </r>
  <r>
    <x v="0"/>
    <n v="8"/>
    <n v="0"/>
    <n v="0"/>
    <n v="8"/>
  </r>
  <r>
    <x v="0"/>
    <n v="8"/>
    <n v="0"/>
    <n v="0"/>
    <n v="8"/>
  </r>
  <r>
    <x v="13"/>
    <n v="8"/>
    <n v="0"/>
    <n v="0"/>
    <n v="8"/>
  </r>
  <r>
    <x v="0"/>
    <n v="8"/>
    <n v="0"/>
    <n v="0"/>
    <n v="8"/>
  </r>
  <r>
    <x v="0"/>
    <n v="8"/>
    <n v="0"/>
    <n v="0"/>
    <n v="8"/>
  </r>
  <r>
    <x v="12"/>
    <n v="8"/>
    <n v="0"/>
    <n v="0"/>
    <n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2000000}" name="PivotTable3" cacheId="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1:B36" firstHeaderRow="1" firstDataRow="1" firstDataCol="1"/>
  <pivotFields count="2">
    <pivotField dataField="1" showAll="0"/>
    <pivotField axis="axisRow" showAll="0">
      <items count="5">
        <item x="3"/>
        <item x="1"/>
        <item x="0"/>
        <item x="2"/>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B00-000002000000}" name="PivotTable9" cacheId="1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M22:N25" firstHeaderRow="1" firstDataRow="1" firstDataCol="1"/>
  <pivotFields count="3">
    <pivotField dataField="1" showAll="0"/>
    <pivotField showAll="0"/>
    <pivotField axis="axisRow" showAll="0">
      <items count="3">
        <item x="1"/>
        <item x="0"/>
        <item t="default"/>
      </items>
    </pivotField>
  </pivotFields>
  <rowFields count="1">
    <field x="2"/>
  </rowFields>
  <rowItems count="3">
    <i>
      <x/>
    </i>
    <i>
      <x v="1"/>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B00-000001000000}" name="PivotTable8" cacheId="9"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J22:K34" firstHeaderRow="1" firstDataRow="1" firstDataCol="1"/>
  <pivotFields count="3">
    <pivotField dataField="1" showAll="0"/>
    <pivotField axis="axisRow" showAll="0">
      <items count="2">
        <item x="0"/>
        <item t="default"/>
      </items>
    </pivotField>
    <pivotField axis="axisRow" showAll="0">
      <items count="11">
        <item x="6"/>
        <item x="5"/>
        <item x="0"/>
        <item x="7"/>
        <item x="1"/>
        <item x="2"/>
        <item x="8"/>
        <item x="3"/>
        <item x="9"/>
        <item x="4"/>
        <item t="default"/>
      </items>
    </pivotField>
  </pivotFields>
  <rowFields count="2">
    <field x="1"/>
    <field x="2"/>
  </rowFields>
  <rowItems count="12">
    <i>
      <x/>
    </i>
    <i r="1">
      <x/>
    </i>
    <i r="1">
      <x v="1"/>
    </i>
    <i r="1">
      <x v="2"/>
    </i>
    <i r="1">
      <x v="3"/>
    </i>
    <i r="1">
      <x v="4"/>
    </i>
    <i r="1">
      <x v="5"/>
    </i>
    <i r="1">
      <x v="6"/>
    </i>
    <i r="1">
      <x v="7"/>
    </i>
    <i r="1">
      <x v="8"/>
    </i>
    <i r="1">
      <x v="9"/>
    </i>
    <i t="grand">
      <x/>
    </i>
  </rowItems>
  <colItems count="1">
    <i/>
  </colItems>
  <dataFields count="1">
    <dataField name="Sum of Total" fld="0" baseField="0" baseItem="0"/>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A00-000001000000}" name="PivotTable13"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4:B28"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A00-000003000000}" name="PivotTable4" cacheId="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4:B49" firstHeaderRow="1" firstDataRow="1" firstDataCol="1"/>
  <pivotFields count="2">
    <pivotField dataField="1" showAll="0"/>
    <pivotField axis="axisRow" showAll="0">
      <items count="5">
        <item x="0"/>
        <item x="2"/>
        <item x="3"/>
        <item x="1"/>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2:B16"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A00-000004000000}" name="PivotTable6"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9:B2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A00-000005000000}" name="PivotTable7"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9:B4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A00-000006000000}" name="PivotTable8"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52:B54"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A00-000007000000}" name="PivotTable9"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B9" firstHeaderRow="1" firstDataRow="1" firstDataCol="1"/>
  <pivotFields count="5">
    <pivotField axis="axisRow" showAll="0">
      <items count="7">
        <item x="4"/>
        <item x="5"/>
        <item x="2"/>
        <item x="0"/>
        <item x="3"/>
        <item x="1"/>
        <item t="default"/>
      </items>
    </pivotField>
    <pivotField showAll="0"/>
    <pivotField showAll="0"/>
    <pivotField showAll="0"/>
    <pivotField dataField="1" showAll="0"/>
  </pivotFields>
  <rowFields count="1">
    <field x="0"/>
  </rowFields>
  <rowItems count="7">
    <i>
      <x/>
    </i>
    <i>
      <x v="1"/>
    </i>
    <i>
      <x v="2"/>
    </i>
    <i>
      <x v="3"/>
    </i>
    <i>
      <x v="4"/>
    </i>
    <i>
      <x v="5"/>
    </i>
    <i t="grand">
      <x/>
    </i>
  </rowItems>
  <colItems count="1">
    <i/>
  </colItems>
  <dataFields count="1">
    <dataField name="Sum of Remaining"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7" cacheId="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22:H39" firstHeaderRow="1" firstDataRow="1" firstDataCol="1"/>
  <pivotFields count="5">
    <pivotField axis="axisRow" showAll="0">
      <items count="17">
        <item x="4"/>
        <item x="1"/>
        <item x="14"/>
        <item x="12"/>
        <item x="3"/>
        <item x="11"/>
        <item x="5"/>
        <item x="15"/>
        <item x="8"/>
        <item x="6"/>
        <item x="13"/>
        <item x="9"/>
        <item x="10"/>
        <item x="7"/>
        <item x="2"/>
        <item x="0"/>
        <item t="default"/>
      </items>
    </pivotField>
    <pivotField showAll="0"/>
    <pivotField showAll="0"/>
    <pivotField showAll="0"/>
    <pivotField dataField="1" showAll="0"/>
  </pivotFields>
  <rowFields count="1">
    <field x="0"/>
  </rowFields>
  <rowItems count="17">
    <i>
      <x/>
    </i>
    <i>
      <x v="1"/>
    </i>
    <i>
      <x v="2"/>
    </i>
    <i>
      <x v="3"/>
    </i>
    <i>
      <x v="4"/>
    </i>
    <i>
      <x v="5"/>
    </i>
    <i>
      <x v="6"/>
    </i>
    <i>
      <x v="7"/>
    </i>
    <i>
      <x v="8"/>
    </i>
    <i>
      <x v="9"/>
    </i>
    <i>
      <x v="10"/>
    </i>
    <i>
      <x v="11"/>
    </i>
    <i>
      <x v="12"/>
    </i>
    <i>
      <x v="13"/>
    </i>
    <i>
      <x v="14"/>
    </i>
    <i>
      <x v="15"/>
    </i>
    <i t="grand">
      <x/>
    </i>
  </rowItems>
  <colItems count="1">
    <i/>
  </colItems>
  <dataFields count="1">
    <dataField name="Sum of Remaining" fld="4" baseField="0" baseItem="0"/>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ivotTable" Target="../pivotTables/pivotTable11.xml"/><Relationship Id="rId2" Type="http://schemas.openxmlformats.org/officeDocument/2006/relationships/pivotTable" Target="../pivotTables/pivotTable10.xml"/><Relationship Id="rId1" Type="http://schemas.openxmlformats.org/officeDocument/2006/relationships/pivotTable" Target="../pivotTables/pivotTable9.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3"/>
  <sheetViews>
    <sheetView tabSelected="1" zoomScale="60" zoomScaleNormal="60" workbookViewId="0">
      <selection activeCell="B42" sqref="B42:B44"/>
    </sheetView>
  </sheetViews>
  <sheetFormatPr defaultRowHeight="15" x14ac:dyDescent="0.25"/>
  <cols>
    <col min="1" max="1" width="75.85546875" customWidth="1"/>
    <col min="2" max="2" width="13.140625" customWidth="1"/>
    <col min="3" max="13" width="9.140625" customWidth="1"/>
    <col min="14" max="14" width="9.140625" style="9" customWidth="1"/>
    <col min="15" max="21" width="9.140625" customWidth="1"/>
    <col min="22" max="22" width="16.42578125" customWidth="1"/>
    <col min="23" max="24" width="0" hidden="1" customWidth="1"/>
    <col min="25" max="25" width="39.42578125" customWidth="1"/>
  </cols>
  <sheetData>
    <row r="1" spans="1:36" s="3" customFormat="1" ht="21" x14ac:dyDescent="0.35">
      <c r="A1" s="28" t="s">
        <v>149</v>
      </c>
    </row>
    <row r="2" spans="1:36" ht="15.75" thickBot="1" x14ac:dyDescent="0.3">
      <c r="G2" s="15"/>
      <c r="H2" s="15"/>
      <c r="I2" s="15"/>
      <c r="M2" s="85"/>
      <c r="N2" s="85" t="s">
        <v>50</v>
      </c>
      <c r="O2" s="85" t="s">
        <v>51</v>
      </c>
      <c r="P2" s="85" t="s">
        <v>52</v>
      </c>
      <c r="Q2" s="85" t="s">
        <v>53</v>
      </c>
      <c r="R2" s="85" t="s">
        <v>54</v>
      </c>
      <c r="S2" s="85" t="s">
        <v>55</v>
      </c>
      <c r="T2" s="85" t="s">
        <v>56</v>
      </c>
    </row>
    <row r="3" spans="1:36" ht="15.75" thickBot="1" x14ac:dyDescent="0.3">
      <c r="A3" s="70"/>
      <c r="B3" s="87" t="s">
        <v>80</v>
      </c>
      <c r="C3" s="81" t="s">
        <v>0</v>
      </c>
      <c r="D3" s="72" t="s">
        <v>1</v>
      </c>
      <c r="E3" s="72" t="s">
        <v>2</v>
      </c>
      <c r="F3" s="72" t="s">
        <v>3</v>
      </c>
      <c r="G3" s="72" t="s">
        <v>4</v>
      </c>
      <c r="H3" s="72" t="s">
        <v>5</v>
      </c>
      <c r="I3" s="72" t="s">
        <v>6</v>
      </c>
      <c r="J3" s="72" t="s">
        <v>7</v>
      </c>
      <c r="K3" s="72" t="s">
        <v>8</v>
      </c>
      <c r="L3" s="72" t="s">
        <v>9</v>
      </c>
      <c r="M3" s="72" t="s">
        <v>10</v>
      </c>
      <c r="N3" s="72" t="s">
        <v>42</v>
      </c>
      <c r="O3" s="72" t="s">
        <v>11</v>
      </c>
      <c r="P3" s="72" t="s">
        <v>12</v>
      </c>
      <c r="Q3" s="72" t="s">
        <v>13</v>
      </c>
      <c r="R3" s="72" t="s">
        <v>14</v>
      </c>
      <c r="S3" s="72" t="s">
        <v>15</v>
      </c>
      <c r="T3" s="73" t="s">
        <v>16</v>
      </c>
      <c r="U3" s="87" t="s">
        <v>17</v>
      </c>
    </row>
    <row r="4" spans="1:36" s="20" customFormat="1" x14ac:dyDescent="0.25">
      <c r="A4" s="486" t="s">
        <v>713</v>
      </c>
      <c r="B4" s="365">
        <f>SUM(C4:T4)</f>
        <v>8346</v>
      </c>
      <c r="C4" s="366">
        <v>144</v>
      </c>
      <c r="D4" s="367">
        <v>262</v>
      </c>
      <c r="E4" s="367">
        <v>294</v>
      </c>
      <c r="F4" s="367">
        <v>732</v>
      </c>
      <c r="G4" s="367">
        <v>619</v>
      </c>
      <c r="H4" s="367">
        <v>1094</v>
      </c>
      <c r="I4" s="367">
        <v>1031</v>
      </c>
      <c r="J4" s="367">
        <v>1050</v>
      </c>
      <c r="K4" s="367">
        <v>1168</v>
      </c>
      <c r="L4" s="367">
        <v>841</v>
      </c>
      <c r="M4" s="367">
        <v>1111</v>
      </c>
      <c r="N4" s="367">
        <v>0</v>
      </c>
      <c r="O4" s="367">
        <v>0</v>
      </c>
      <c r="P4" s="367">
        <v>0</v>
      </c>
      <c r="Q4" s="367">
        <v>0</v>
      </c>
      <c r="R4" s="367">
        <v>0</v>
      </c>
      <c r="S4" s="367">
        <v>0</v>
      </c>
      <c r="T4" s="368">
        <v>0</v>
      </c>
      <c r="U4" s="365">
        <f>SUM(C4:T4)</f>
        <v>8346</v>
      </c>
      <c r="X4" s="53"/>
      <c r="Y4" s="53"/>
      <c r="Z4" s="53"/>
      <c r="AA4" s="53"/>
      <c r="AB4" s="53"/>
      <c r="AC4" s="55"/>
      <c r="AD4" s="53"/>
      <c r="AE4" s="53"/>
      <c r="AF4" s="53"/>
      <c r="AG4" s="53"/>
      <c r="AH4" s="53"/>
      <c r="AI4" s="53"/>
      <c r="AJ4" s="53"/>
    </row>
    <row r="5" spans="1:36" s="21" customFormat="1" x14ac:dyDescent="0.25">
      <c r="A5" s="487" t="s">
        <v>719</v>
      </c>
      <c r="B5" s="488">
        <f>'b1) Commitments outline'!D26</f>
        <v>5427</v>
      </c>
      <c r="C5" s="369">
        <v>0</v>
      </c>
      <c r="D5" s="334">
        <v>0</v>
      </c>
      <c r="E5" s="334">
        <v>0</v>
      </c>
      <c r="F5" s="334">
        <v>0</v>
      </c>
      <c r="G5" s="334">
        <v>0</v>
      </c>
      <c r="H5" s="334">
        <v>0</v>
      </c>
      <c r="I5" s="334">
        <v>0</v>
      </c>
      <c r="J5" s="334">
        <v>0</v>
      </c>
      <c r="K5" s="370">
        <v>0</v>
      </c>
      <c r="L5" s="370">
        <v>0</v>
      </c>
      <c r="M5" s="370">
        <v>0</v>
      </c>
      <c r="N5" s="370">
        <f>'b1) Commitments outline'!F26</f>
        <v>2.6666666666666665</v>
      </c>
      <c r="O5" s="370">
        <f>'b1) Commitments outline'!G26</f>
        <v>251.66666666666666</v>
      </c>
      <c r="P5" s="370">
        <f>'b1) Commitments outline'!H26</f>
        <v>543.66666666666663</v>
      </c>
      <c r="Q5" s="370">
        <f>'b1) Commitments outline'!I26</f>
        <v>600</v>
      </c>
      <c r="R5" s="370">
        <f>'b1) Commitments outline'!J26</f>
        <v>713</v>
      </c>
      <c r="S5" s="370">
        <f>'b1) Commitments outline'!K26</f>
        <v>717</v>
      </c>
      <c r="T5" s="370">
        <f>'b1) Commitments outline'!L26</f>
        <v>576</v>
      </c>
      <c r="U5" s="371">
        <f t="shared" ref="U5:U14" si="0">SUM(C5:T5)</f>
        <v>3404</v>
      </c>
      <c r="W5" s="20"/>
    </row>
    <row r="6" spans="1:36" s="21" customFormat="1" x14ac:dyDescent="0.25">
      <c r="A6" s="487" t="s">
        <v>720</v>
      </c>
      <c r="B6" s="488">
        <f>'b2) Commitments full'!H217</f>
        <v>2737</v>
      </c>
      <c r="C6" s="369">
        <v>0</v>
      </c>
      <c r="D6" s="334">
        <v>0</v>
      </c>
      <c r="E6" s="334">
        <v>0</v>
      </c>
      <c r="F6" s="334">
        <v>0</v>
      </c>
      <c r="G6" s="334">
        <v>0</v>
      </c>
      <c r="H6" s="334">
        <v>0</v>
      </c>
      <c r="I6" s="334">
        <v>0</v>
      </c>
      <c r="J6" s="334">
        <v>0</v>
      </c>
      <c r="K6" s="370">
        <v>0</v>
      </c>
      <c r="L6" s="370">
        <v>0</v>
      </c>
      <c r="M6" s="370">
        <v>0</v>
      </c>
      <c r="N6" s="370">
        <f>'b2) Commitments full'!J217</f>
        <v>1012</v>
      </c>
      <c r="O6" s="370">
        <f>'b2) Commitments full'!K217</f>
        <v>769</v>
      </c>
      <c r="P6" s="370">
        <f>'b2) Commitments full'!L217</f>
        <v>590</v>
      </c>
      <c r="Q6" s="370">
        <f>'b2) Commitments full'!M217</f>
        <v>138</v>
      </c>
      <c r="R6" s="370">
        <f>'b2) Commitments full'!N217</f>
        <v>78</v>
      </c>
      <c r="S6" s="370">
        <f>'b2) Commitments full'!O217</f>
        <v>60</v>
      </c>
      <c r="T6" s="370">
        <f>'b2) Commitments full'!P217</f>
        <v>63</v>
      </c>
      <c r="U6" s="371">
        <f t="shared" si="0"/>
        <v>2710</v>
      </c>
      <c r="W6" s="20"/>
    </row>
    <row r="7" spans="1:36" s="21" customFormat="1" x14ac:dyDescent="0.25">
      <c r="A7" s="487" t="s">
        <v>721</v>
      </c>
      <c r="B7" s="488">
        <f>'b3) Commitments shared accom'!D101</f>
        <v>90.555555555555557</v>
      </c>
      <c r="C7" s="369">
        <v>0</v>
      </c>
      <c r="D7" s="334">
        <v>0</v>
      </c>
      <c r="E7" s="334">
        <v>0</v>
      </c>
      <c r="F7" s="334">
        <v>0</v>
      </c>
      <c r="G7" s="334">
        <v>0</v>
      </c>
      <c r="H7" s="334">
        <v>0</v>
      </c>
      <c r="I7" s="334">
        <v>0</v>
      </c>
      <c r="J7" s="334">
        <v>0</v>
      </c>
      <c r="K7" s="370">
        <v>0</v>
      </c>
      <c r="L7" s="370">
        <v>0</v>
      </c>
      <c r="M7" s="370">
        <v>0</v>
      </c>
      <c r="N7" s="370">
        <f>'b3) Commitments shared accom'!I101</f>
        <v>30.185185185185187</v>
      </c>
      <c r="O7" s="370">
        <f>'b3) Commitments shared accom'!J101</f>
        <v>30.185185185185187</v>
      </c>
      <c r="P7" s="370">
        <f>'b3) Commitments shared accom'!K101</f>
        <v>30.185185185185187</v>
      </c>
      <c r="Q7" s="370">
        <f>'b3) Commitments shared accom'!L101</f>
        <v>0</v>
      </c>
      <c r="R7" s="370">
        <f>'b3) Commitments shared accom'!M101</f>
        <v>0</v>
      </c>
      <c r="S7" s="370">
        <f>'b3) Commitments shared accom'!N101</f>
        <v>0</v>
      </c>
      <c r="T7" s="370">
        <f>'b3) Commitments shared accom'!P101</f>
        <v>0</v>
      </c>
      <c r="U7" s="371">
        <f t="shared" si="0"/>
        <v>90.555555555555557</v>
      </c>
      <c r="W7" s="20"/>
    </row>
    <row r="8" spans="1:36" s="21" customFormat="1" x14ac:dyDescent="0.25">
      <c r="A8" s="487" t="s">
        <v>722</v>
      </c>
      <c r="B8" s="488">
        <f>'b3) Commitments shared accom'!D102</f>
        <v>116.8</v>
      </c>
      <c r="C8" s="369">
        <v>0</v>
      </c>
      <c r="D8" s="334">
        <v>0</v>
      </c>
      <c r="E8" s="334">
        <v>0</v>
      </c>
      <c r="F8" s="334">
        <v>0</v>
      </c>
      <c r="G8" s="334">
        <v>0</v>
      </c>
      <c r="H8" s="334">
        <v>0</v>
      </c>
      <c r="I8" s="334">
        <v>0</v>
      </c>
      <c r="J8" s="334">
        <v>0</v>
      </c>
      <c r="K8" s="370">
        <v>0</v>
      </c>
      <c r="L8" s="370">
        <v>0</v>
      </c>
      <c r="M8" s="370">
        <v>0</v>
      </c>
      <c r="N8" s="370">
        <f>'b3) Commitments shared accom'!I102</f>
        <v>38.93333333333333</v>
      </c>
      <c r="O8" s="370">
        <f>'b3) Commitments shared accom'!J102</f>
        <v>38.93333333333333</v>
      </c>
      <c r="P8" s="370">
        <f>'b3) Commitments shared accom'!K102</f>
        <v>38.93333333333333</v>
      </c>
      <c r="Q8" s="370">
        <f>'b3) Commitments shared accom'!L102</f>
        <v>0</v>
      </c>
      <c r="R8" s="370">
        <f>'b3) Commitments shared accom'!M102</f>
        <v>0</v>
      </c>
      <c r="S8" s="370">
        <f>'b3) Commitments shared accom'!N102</f>
        <v>0</v>
      </c>
      <c r="T8" s="370">
        <f>'b3) Commitments shared accom'!O102</f>
        <v>0</v>
      </c>
      <c r="U8" s="371">
        <f t="shared" si="0"/>
        <v>116.79999999999998</v>
      </c>
      <c r="W8" s="20"/>
      <c r="Y8" s="370"/>
    </row>
    <row r="9" spans="1:36" s="18" customFormat="1" x14ac:dyDescent="0.25">
      <c r="A9" s="372" t="s">
        <v>134</v>
      </c>
      <c r="B9" s="488">
        <f>'c) Small SHLAA Sites'!C12</f>
        <v>31.5</v>
      </c>
      <c r="C9" s="369">
        <v>0</v>
      </c>
      <c r="D9" s="334">
        <v>0</v>
      </c>
      <c r="E9" s="334">
        <v>0</v>
      </c>
      <c r="F9" s="334">
        <v>0</v>
      </c>
      <c r="G9" s="334">
        <v>0</v>
      </c>
      <c r="H9" s="334">
        <v>0</v>
      </c>
      <c r="I9" s="334">
        <v>0</v>
      </c>
      <c r="J9" s="334">
        <v>0</v>
      </c>
      <c r="K9" s="370">
        <v>0</v>
      </c>
      <c r="L9" s="370">
        <v>0</v>
      </c>
      <c r="M9" s="370">
        <v>0</v>
      </c>
      <c r="N9" s="370">
        <f>'c) Small SHLAA Sites'!D12</f>
        <v>0</v>
      </c>
      <c r="O9" s="370">
        <f>'c) Small SHLAA Sites'!E12</f>
        <v>0</v>
      </c>
      <c r="P9" s="370">
        <f>'c) Small SHLAA Sites'!F12</f>
        <v>0</v>
      </c>
      <c r="Q9" s="370">
        <f>'c) Small SHLAA Sites'!G12</f>
        <v>31.5</v>
      </c>
      <c r="R9" s="370">
        <f>'c) Small SHLAA Sites'!H12</f>
        <v>0</v>
      </c>
      <c r="S9" s="370">
        <f>'c) Small SHLAA Sites'!I12</f>
        <v>0</v>
      </c>
      <c r="T9" s="373">
        <f>'c) Small SHLAA Sites'!J12</f>
        <v>0</v>
      </c>
      <c r="U9" s="371">
        <f t="shared" si="0"/>
        <v>31.5</v>
      </c>
      <c r="W9" s="20"/>
    </row>
    <row r="10" spans="1:36" s="18" customFormat="1" x14ac:dyDescent="0.25">
      <c r="A10" s="372" t="s">
        <v>82</v>
      </c>
      <c r="B10" s="489">
        <f>'d) Windfalls'!B3</f>
        <v>707</v>
      </c>
      <c r="C10" s="369">
        <v>0</v>
      </c>
      <c r="D10" s="334">
        <v>0</v>
      </c>
      <c r="E10" s="334">
        <v>0</v>
      </c>
      <c r="F10" s="334">
        <v>0</v>
      </c>
      <c r="G10" s="334">
        <v>0</v>
      </c>
      <c r="H10" s="334">
        <v>0</v>
      </c>
      <c r="I10" s="334">
        <v>0</v>
      </c>
      <c r="J10" s="334">
        <v>0</v>
      </c>
      <c r="K10" s="374">
        <v>0</v>
      </c>
      <c r="L10" s="374">
        <v>0</v>
      </c>
      <c r="M10" s="374">
        <v>0</v>
      </c>
      <c r="N10" s="374">
        <f>'d) Windfalls'!C3</f>
        <v>101</v>
      </c>
      <c r="O10" s="374">
        <f>'d) Windfalls'!D3</f>
        <v>101</v>
      </c>
      <c r="P10" s="374">
        <f>'d) Windfalls'!E3</f>
        <v>101</v>
      </c>
      <c r="Q10" s="374">
        <f>'d) Windfalls'!F3</f>
        <v>101</v>
      </c>
      <c r="R10" s="374">
        <f>'d) Windfalls'!G3</f>
        <v>101</v>
      </c>
      <c r="S10" s="374">
        <f>'d) Windfalls'!H3</f>
        <v>101</v>
      </c>
      <c r="T10" s="375">
        <f>'d) Windfalls'!I3</f>
        <v>101</v>
      </c>
      <c r="U10" s="371">
        <f t="shared" si="0"/>
        <v>707</v>
      </c>
      <c r="W10" s="20"/>
    </row>
    <row r="11" spans="1:36" s="18" customFormat="1" x14ac:dyDescent="0.25">
      <c r="A11" s="372" t="s">
        <v>83</v>
      </c>
      <c r="B11" s="490">
        <f>'e) Canalside &amp; Emp Areas'!B6</f>
        <v>0</v>
      </c>
      <c r="C11" s="369">
        <v>0</v>
      </c>
      <c r="D11" s="334">
        <v>0</v>
      </c>
      <c r="E11" s="334">
        <v>0</v>
      </c>
      <c r="F11" s="334">
        <v>0</v>
      </c>
      <c r="G11" s="334">
        <v>0</v>
      </c>
      <c r="H11" s="334">
        <v>0</v>
      </c>
      <c r="I11" s="334">
        <v>0</v>
      </c>
      <c r="J11" s="334">
        <v>0</v>
      </c>
      <c r="K11" s="376">
        <v>0</v>
      </c>
      <c r="L11" s="376">
        <v>0</v>
      </c>
      <c r="M11" s="376">
        <v>0</v>
      </c>
      <c r="N11" s="376">
        <f>'e) Canalside &amp; Emp Areas'!C6</f>
        <v>0</v>
      </c>
      <c r="O11" s="376">
        <f>'e) Canalside &amp; Emp Areas'!D6</f>
        <v>0</v>
      </c>
      <c r="P11" s="376">
        <f>'e) Canalside &amp; Emp Areas'!E6</f>
        <v>0</v>
      </c>
      <c r="Q11" s="376">
        <f>'e) Canalside &amp; Emp Areas'!F6</f>
        <v>0</v>
      </c>
      <c r="R11" s="376">
        <f>'e) Canalside &amp; Emp Areas'!G6</f>
        <v>0</v>
      </c>
      <c r="S11" s="376">
        <f>'e) Canalside &amp; Emp Areas'!H6</f>
        <v>0</v>
      </c>
      <c r="T11" s="377">
        <f>'e) Canalside &amp; Emp Areas'!I6</f>
        <v>0</v>
      </c>
      <c r="U11" s="371">
        <f t="shared" si="0"/>
        <v>0</v>
      </c>
      <c r="W11" s="20"/>
      <c r="Y11" s="17"/>
    </row>
    <row r="12" spans="1:36" s="18" customFormat="1" x14ac:dyDescent="0.25">
      <c r="A12" s="372" t="s">
        <v>84</v>
      </c>
      <c r="B12" s="490">
        <f>'f) Allocated Bfield Sites'!C9</f>
        <v>1148</v>
      </c>
      <c r="C12" s="369">
        <v>0</v>
      </c>
      <c r="D12" s="334">
        <v>0</v>
      </c>
      <c r="E12" s="334">
        <v>0</v>
      </c>
      <c r="F12" s="334">
        <v>0</v>
      </c>
      <c r="G12" s="334">
        <v>0</v>
      </c>
      <c r="H12" s="334">
        <v>0</v>
      </c>
      <c r="I12" s="334">
        <v>0</v>
      </c>
      <c r="J12" s="334">
        <v>0</v>
      </c>
      <c r="K12" s="376">
        <v>0</v>
      </c>
      <c r="L12" s="376">
        <v>0</v>
      </c>
      <c r="M12" s="376">
        <v>0</v>
      </c>
      <c r="N12" s="376">
        <f>'f) Allocated Bfield Sites'!D9</f>
        <v>0</v>
      </c>
      <c r="O12" s="376">
        <f>'f) Allocated Bfield Sites'!E9</f>
        <v>0</v>
      </c>
      <c r="P12" s="376">
        <f>'f) Allocated Bfield Sites'!F9</f>
        <v>180</v>
      </c>
      <c r="Q12" s="376">
        <f>'f) Allocated Bfield Sites'!G9</f>
        <v>265</v>
      </c>
      <c r="R12" s="376">
        <f>'f) Allocated Bfield Sites'!H9</f>
        <v>304</v>
      </c>
      <c r="S12" s="376">
        <f>'f) Allocated Bfield Sites'!I9</f>
        <v>220</v>
      </c>
      <c r="T12" s="377">
        <f>'f) Allocated Bfield Sites'!J9</f>
        <v>179</v>
      </c>
      <c r="U12" s="371">
        <f t="shared" si="0"/>
        <v>1148</v>
      </c>
      <c r="W12" s="20"/>
      <c r="Z12" s="22"/>
      <c r="AA12" s="22"/>
      <c r="AB12" s="22"/>
      <c r="AC12" s="22"/>
      <c r="AD12" s="22"/>
    </row>
    <row r="13" spans="1:36" s="18" customFormat="1" x14ac:dyDescent="0.25">
      <c r="A13" s="378" t="s">
        <v>85</v>
      </c>
      <c r="B13" s="489">
        <f>'g) Allocated Gfield Sites'!C10</f>
        <v>491</v>
      </c>
      <c r="C13" s="369">
        <v>0</v>
      </c>
      <c r="D13" s="334">
        <v>0</v>
      </c>
      <c r="E13" s="334">
        <v>0</v>
      </c>
      <c r="F13" s="334">
        <v>0</v>
      </c>
      <c r="G13" s="334">
        <v>0</v>
      </c>
      <c r="H13" s="334">
        <v>0</v>
      </c>
      <c r="I13" s="334">
        <v>0</v>
      </c>
      <c r="J13" s="334">
        <v>0</v>
      </c>
      <c r="K13" s="374">
        <v>0</v>
      </c>
      <c r="L13" s="374">
        <v>0</v>
      </c>
      <c r="M13" s="374">
        <v>0</v>
      </c>
      <c r="N13" s="374">
        <f>'g) Allocated Gfield Sites'!D10</f>
        <v>0</v>
      </c>
      <c r="O13" s="374">
        <f>'g) Allocated Gfield Sites'!E10</f>
        <v>0</v>
      </c>
      <c r="P13" s="374">
        <f>'g) Allocated Gfield Sites'!F10</f>
        <v>50</v>
      </c>
      <c r="Q13" s="374">
        <f>'g) Allocated Gfield Sites'!G10</f>
        <v>110</v>
      </c>
      <c r="R13" s="374">
        <f>'g) Allocated Gfield Sites'!H10</f>
        <v>110</v>
      </c>
      <c r="S13" s="374">
        <f>'g) Allocated Gfield Sites'!I10</f>
        <v>130</v>
      </c>
      <c r="T13" s="375">
        <f>'g) Allocated Gfield Sites'!J10</f>
        <v>91</v>
      </c>
      <c r="U13" s="371">
        <f t="shared" si="0"/>
        <v>491</v>
      </c>
      <c r="W13" s="20"/>
      <c r="Y13" s="17"/>
    </row>
    <row r="14" spans="1:36" s="18" customFormat="1" ht="15.75" thickBot="1" x14ac:dyDescent="0.3">
      <c r="A14" s="379" t="s">
        <v>144</v>
      </c>
      <c r="B14" s="491">
        <f>'h) Allocated Sites Villages'!D6</f>
        <v>190</v>
      </c>
      <c r="C14" s="380">
        <v>0</v>
      </c>
      <c r="D14" s="381">
        <v>0</v>
      </c>
      <c r="E14" s="381">
        <v>0</v>
      </c>
      <c r="F14" s="381">
        <v>0</v>
      </c>
      <c r="G14" s="381">
        <v>0</v>
      </c>
      <c r="H14" s="381">
        <v>0</v>
      </c>
      <c r="I14" s="381">
        <v>0</v>
      </c>
      <c r="J14" s="381">
        <v>0</v>
      </c>
      <c r="K14" s="382">
        <v>0</v>
      </c>
      <c r="L14" s="382">
        <v>0</v>
      </c>
      <c r="M14" s="382">
        <v>0</v>
      </c>
      <c r="N14" s="382">
        <f>'h) Allocated Sites Villages'!E6</f>
        <v>0</v>
      </c>
      <c r="O14" s="382">
        <f>'h) Allocated Sites Villages'!F6</f>
        <v>7</v>
      </c>
      <c r="P14" s="382">
        <f>'h) Allocated Sites Villages'!G6</f>
        <v>46</v>
      </c>
      <c r="Q14" s="382">
        <f>'h) Allocated Sites Villages'!H6</f>
        <v>78</v>
      </c>
      <c r="R14" s="382">
        <f>'h) Allocated Sites Villages'!I6</f>
        <v>59</v>
      </c>
      <c r="S14" s="382">
        <f>'h) Allocated Sites Villages'!J6</f>
        <v>0</v>
      </c>
      <c r="T14" s="383">
        <f>'h) Allocated Sites Villages'!K6</f>
        <v>0</v>
      </c>
      <c r="U14" s="384">
        <f t="shared" si="0"/>
        <v>190</v>
      </c>
      <c r="W14" s="20"/>
    </row>
    <row r="15" spans="1:36" s="11" customFormat="1" x14ac:dyDescent="0.25">
      <c r="A15" s="385" t="s">
        <v>17</v>
      </c>
      <c r="B15" s="386">
        <f t="shared" ref="B15:N15" si="1">SUM(B4:B14)</f>
        <v>19284.855555555554</v>
      </c>
      <c r="C15" s="387">
        <f>SUM(C4:C14)</f>
        <v>144</v>
      </c>
      <c r="D15" s="388">
        <f t="shared" si="1"/>
        <v>262</v>
      </c>
      <c r="E15" s="388">
        <f t="shared" si="1"/>
        <v>294</v>
      </c>
      <c r="F15" s="388">
        <f t="shared" si="1"/>
        <v>732</v>
      </c>
      <c r="G15" s="388">
        <f t="shared" si="1"/>
        <v>619</v>
      </c>
      <c r="H15" s="388">
        <f t="shared" si="1"/>
        <v>1094</v>
      </c>
      <c r="I15" s="388">
        <f t="shared" si="1"/>
        <v>1031</v>
      </c>
      <c r="J15" s="388">
        <f t="shared" si="1"/>
        <v>1050</v>
      </c>
      <c r="K15" s="388">
        <f t="shared" si="1"/>
        <v>1168</v>
      </c>
      <c r="L15" s="388">
        <f t="shared" si="1"/>
        <v>841</v>
      </c>
      <c r="M15" s="388">
        <f t="shared" si="1"/>
        <v>1111</v>
      </c>
      <c r="N15" s="388">
        <f t="shared" si="1"/>
        <v>1184.7851851851851</v>
      </c>
      <c r="O15" s="388">
        <f t="shared" ref="O15:U15" si="2">SUM(O4:O14)</f>
        <v>1197.7851851851851</v>
      </c>
      <c r="P15" s="388">
        <f t="shared" si="2"/>
        <v>1579.7851851851851</v>
      </c>
      <c r="Q15" s="388">
        <f t="shared" si="2"/>
        <v>1323.5</v>
      </c>
      <c r="R15" s="388">
        <f t="shared" si="2"/>
        <v>1365</v>
      </c>
      <c r="S15" s="388">
        <f t="shared" si="2"/>
        <v>1228</v>
      </c>
      <c r="T15" s="389">
        <f t="shared" si="2"/>
        <v>1010</v>
      </c>
      <c r="U15" s="386">
        <f t="shared" si="2"/>
        <v>17234.855555555554</v>
      </c>
      <c r="W15" s="17"/>
      <c r="X15" s="17"/>
    </row>
    <row r="16" spans="1:36" ht="15.75" thickBot="1" x14ac:dyDescent="0.3">
      <c r="A16" s="390" t="s">
        <v>47</v>
      </c>
      <c r="B16" s="391"/>
      <c r="C16" s="392">
        <f>SUM($C$15:C15)</f>
        <v>144</v>
      </c>
      <c r="D16" s="393">
        <f>SUM($C$15:D15)</f>
        <v>406</v>
      </c>
      <c r="E16" s="393">
        <f>SUM($C$15:E15)</f>
        <v>700</v>
      </c>
      <c r="F16" s="393">
        <f>SUM($C$15:F15)</f>
        <v>1432</v>
      </c>
      <c r="G16" s="393">
        <f>SUM($C$15:G15)</f>
        <v>2051</v>
      </c>
      <c r="H16" s="393">
        <f>SUM($C$15:H15)</f>
        <v>3145</v>
      </c>
      <c r="I16" s="393">
        <f>SUM($C$15:I15)</f>
        <v>4176</v>
      </c>
      <c r="J16" s="393">
        <f>SUM($C$15:J15)</f>
        <v>5226</v>
      </c>
      <c r="K16" s="393">
        <f>SUM($C$15:K15)</f>
        <v>6394</v>
      </c>
      <c r="L16" s="393">
        <f>SUM($C$15:L15)</f>
        <v>7235</v>
      </c>
      <c r="M16" s="393">
        <f>SUM($C$15:M15)</f>
        <v>8346</v>
      </c>
      <c r="N16" s="393">
        <f>SUM($C$15:N15)</f>
        <v>9530.7851851851847</v>
      </c>
      <c r="O16" s="393">
        <f>SUM($C$15:O15)</f>
        <v>10728.570370370369</v>
      </c>
      <c r="P16" s="393">
        <f>SUM($C$15:P15)</f>
        <v>12308.355555555554</v>
      </c>
      <c r="Q16" s="393">
        <f>SUM($C$15:Q15)</f>
        <v>13631.855555555554</v>
      </c>
      <c r="R16" s="393">
        <f>SUM($C$15:R15)</f>
        <v>14996.855555555554</v>
      </c>
      <c r="S16" s="393">
        <f>SUM($C$15:S15)</f>
        <v>16224.855555555554</v>
      </c>
      <c r="T16" s="394">
        <f>SUM($C$15:T15)</f>
        <v>17234.855555555554</v>
      </c>
      <c r="U16" s="395"/>
    </row>
    <row r="17" spans="1:22" s="58" customFormat="1" x14ac:dyDescent="0.25">
      <c r="A17" s="25"/>
      <c r="B17" s="26"/>
      <c r="C17" s="60"/>
      <c r="D17" s="60"/>
      <c r="E17" s="60"/>
      <c r="F17" s="60"/>
      <c r="G17" s="60"/>
      <c r="H17" s="60"/>
      <c r="I17" s="60"/>
      <c r="J17" s="60"/>
      <c r="K17" s="60"/>
      <c r="L17" s="60"/>
      <c r="M17" s="60"/>
      <c r="N17" s="60"/>
      <c r="O17" s="60"/>
      <c r="P17" s="60"/>
      <c r="Q17" s="60"/>
      <c r="R17" s="60"/>
      <c r="S17" s="60"/>
      <c r="T17" s="60"/>
      <c r="U17" s="27"/>
    </row>
    <row r="19" spans="1:22" x14ac:dyDescent="0.25">
      <c r="A19" s="88" t="s">
        <v>49</v>
      </c>
      <c r="B19" s="63"/>
      <c r="C19" s="63"/>
      <c r="D19" s="63"/>
      <c r="E19" s="63"/>
      <c r="F19" s="63"/>
      <c r="G19" s="63"/>
      <c r="H19" s="63"/>
      <c r="I19" s="63"/>
      <c r="J19" s="63"/>
      <c r="K19" s="63"/>
      <c r="L19" s="63"/>
      <c r="M19" s="63"/>
      <c r="N19" s="63"/>
      <c r="O19" s="63"/>
      <c r="P19" s="63"/>
      <c r="Q19" s="63"/>
      <c r="R19" s="63"/>
      <c r="S19" s="63"/>
      <c r="T19" s="63"/>
      <c r="U19" s="63"/>
      <c r="V19" s="63"/>
    </row>
    <row r="20" spans="1:22" ht="15.75" thickBot="1" x14ac:dyDescent="0.3">
      <c r="A20" s="63"/>
      <c r="B20" s="63"/>
      <c r="C20" s="63"/>
      <c r="D20" s="63"/>
      <c r="E20" s="63"/>
      <c r="F20" s="63"/>
      <c r="G20" s="63"/>
      <c r="H20" s="63"/>
      <c r="I20" s="63"/>
      <c r="J20" s="63"/>
      <c r="K20" s="63"/>
      <c r="L20" s="63"/>
      <c r="M20" s="63"/>
      <c r="N20" s="63"/>
      <c r="O20" s="63"/>
      <c r="P20" s="63"/>
      <c r="Q20" s="63"/>
      <c r="R20" s="63"/>
      <c r="S20" s="63"/>
      <c r="T20" s="63"/>
      <c r="U20" s="63"/>
      <c r="V20" s="63"/>
    </row>
    <row r="21" spans="1:22" ht="15.75" thickBot="1" x14ac:dyDescent="0.3">
      <c r="A21" s="92" t="s">
        <v>31</v>
      </c>
      <c r="B21" s="93"/>
      <c r="C21" s="89" t="s">
        <v>0</v>
      </c>
      <c r="D21" s="90" t="s">
        <v>1</v>
      </c>
      <c r="E21" s="90" t="s">
        <v>2</v>
      </c>
      <c r="F21" s="90" t="s">
        <v>3</v>
      </c>
      <c r="G21" s="90" t="s">
        <v>4</v>
      </c>
      <c r="H21" s="90" t="s">
        <v>5</v>
      </c>
      <c r="I21" s="90" t="s">
        <v>6</v>
      </c>
      <c r="J21" s="90" t="s">
        <v>7</v>
      </c>
      <c r="K21" s="90" t="s">
        <v>8</v>
      </c>
      <c r="L21" s="90" t="s">
        <v>9</v>
      </c>
      <c r="M21" s="90" t="s">
        <v>10</v>
      </c>
      <c r="N21" s="168" t="s">
        <v>42</v>
      </c>
      <c r="O21" s="90" t="s">
        <v>11</v>
      </c>
      <c r="P21" s="90" t="s">
        <v>12</v>
      </c>
      <c r="Q21" s="90" t="s">
        <v>13</v>
      </c>
      <c r="R21" s="90" t="s">
        <v>14</v>
      </c>
      <c r="S21" s="90" t="s">
        <v>15</v>
      </c>
      <c r="T21" s="91" t="s">
        <v>16</v>
      </c>
      <c r="U21" s="63"/>
      <c r="V21" s="63"/>
    </row>
    <row r="22" spans="1:22" s="5" customFormat="1" x14ac:dyDescent="0.25">
      <c r="A22" s="396" t="s">
        <v>32</v>
      </c>
      <c r="B22" s="397"/>
      <c r="C22" s="396">
        <f t="shared" ref="C22:H22" si="3">C15</f>
        <v>144</v>
      </c>
      <c r="D22" s="398">
        <f t="shared" si="3"/>
        <v>262</v>
      </c>
      <c r="E22" s="398">
        <f t="shared" si="3"/>
        <v>294</v>
      </c>
      <c r="F22" s="398">
        <f t="shared" si="3"/>
        <v>732</v>
      </c>
      <c r="G22" s="398">
        <f t="shared" si="3"/>
        <v>619</v>
      </c>
      <c r="H22" s="398">
        <f t="shared" si="3"/>
        <v>1094</v>
      </c>
      <c r="I22" s="398">
        <f>I4</f>
        <v>1031</v>
      </c>
      <c r="J22" s="398">
        <f>J4</f>
        <v>1050</v>
      </c>
      <c r="K22" s="398">
        <f>K4</f>
        <v>1168</v>
      </c>
      <c r="L22" s="398">
        <f>L4</f>
        <v>841</v>
      </c>
      <c r="M22" s="398">
        <f>M4</f>
        <v>1111</v>
      </c>
      <c r="N22" s="398"/>
      <c r="O22" s="398"/>
      <c r="P22" s="398"/>
      <c r="Q22" s="398"/>
      <c r="R22" s="398"/>
      <c r="S22" s="398"/>
      <c r="T22" s="397"/>
      <c r="U22" s="86"/>
      <c r="V22" s="86"/>
    </row>
    <row r="23" spans="1:22" s="5" customFormat="1" x14ac:dyDescent="0.25">
      <c r="A23" s="399" t="s">
        <v>33</v>
      </c>
      <c r="B23" s="377"/>
      <c r="C23" s="399"/>
      <c r="D23" s="376"/>
      <c r="E23" s="376"/>
      <c r="F23" s="376"/>
      <c r="G23" s="376"/>
      <c r="H23" s="376"/>
      <c r="I23" s="376"/>
      <c r="J23" s="376"/>
      <c r="K23" s="376"/>
      <c r="L23" s="376"/>
      <c r="M23" s="376"/>
      <c r="N23" s="376">
        <f t="shared" ref="N23:T23" si="4">N15</f>
        <v>1184.7851851851851</v>
      </c>
      <c r="O23" s="376">
        <f t="shared" si="4"/>
        <v>1197.7851851851851</v>
      </c>
      <c r="P23" s="376">
        <f t="shared" si="4"/>
        <v>1579.7851851851851</v>
      </c>
      <c r="Q23" s="376">
        <f t="shared" si="4"/>
        <v>1323.5</v>
      </c>
      <c r="R23" s="376">
        <f t="shared" si="4"/>
        <v>1365</v>
      </c>
      <c r="S23" s="376">
        <f t="shared" si="4"/>
        <v>1228</v>
      </c>
      <c r="T23" s="377">
        <f t="shared" si="4"/>
        <v>1010</v>
      </c>
      <c r="U23" s="86"/>
      <c r="V23" s="86"/>
    </row>
    <row r="24" spans="1:22" s="5" customFormat="1" ht="15.75" thickBot="1" x14ac:dyDescent="0.3">
      <c r="A24" s="400" t="s">
        <v>320</v>
      </c>
      <c r="B24" s="383"/>
      <c r="C24" s="400">
        <v>600</v>
      </c>
      <c r="D24" s="382">
        <v>600</v>
      </c>
      <c r="E24" s="382">
        <v>600</v>
      </c>
      <c r="F24" s="382">
        <v>600</v>
      </c>
      <c r="G24" s="382">
        <v>600</v>
      </c>
      <c r="H24" s="382">
        <v>600</v>
      </c>
      <c r="I24" s="382">
        <v>1098</v>
      </c>
      <c r="J24" s="382">
        <v>1098</v>
      </c>
      <c r="K24" s="382">
        <v>1098</v>
      </c>
      <c r="L24" s="382">
        <v>1098</v>
      </c>
      <c r="M24" s="382">
        <v>1098</v>
      </c>
      <c r="N24" s="382">
        <v>1098</v>
      </c>
      <c r="O24" s="382">
        <v>1098</v>
      </c>
      <c r="P24" s="382">
        <v>1098</v>
      </c>
      <c r="Q24" s="382">
        <v>1098</v>
      </c>
      <c r="R24" s="382">
        <v>1098</v>
      </c>
      <c r="S24" s="382">
        <v>1098</v>
      </c>
      <c r="T24" s="383">
        <v>1098</v>
      </c>
      <c r="U24" s="86"/>
      <c r="V24" s="86"/>
    </row>
    <row r="27" spans="1:22" x14ac:dyDescent="0.25">
      <c r="A27" s="19" t="s">
        <v>81</v>
      </c>
      <c r="B27" s="26"/>
      <c r="C27" s="60"/>
    </row>
    <row r="28" spans="1:22" ht="15.75" thickBot="1" x14ac:dyDescent="0.3">
      <c r="A28" s="19"/>
      <c r="B28" s="26"/>
      <c r="C28" s="60"/>
      <c r="N28" s="10"/>
      <c r="O28" s="10"/>
      <c r="P28" s="10"/>
    </row>
    <row r="29" spans="1:22" s="58" customFormat="1" ht="15.75" thickBot="1" x14ac:dyDescent="0.3">
      <c r="A29" s="95" t="s">
        <v>303</v>
      </c>
      <c r="B29" s="96"/>
      <c r="C29" s="60"/>
      <c r="N29" s="59"/>
      <c r="O29" s="59"/>
      <c r="P29" s="59"/>
    </row>
    <row r="30" spans="1:22" x14ac:dyDescent="0.25">
      <c r="A30" s="401" t="s">
        <v>301</v>
      </c>
      <c r="B30" s="492">
        <v>600</v>
      </c>
      <c r="C30" s="60"/>
      <c r="N30" s="2"/>
      <c r="O30" s="5"/>
    </row>
    <row r="31" spans="1:22" x14ac:dyDescent="0.25">
      <c r="A31" s="402" t="s">
        <v>712</v>
      </c>
      <c r="B31" s="493">
        <v>1098</v>
      </c>
      <c r="C31" s="60"/>
      <c r="N31" s="2"/>
    </row>
    <row r="32" spans="1:22" x14ac:dyDescent="0.25">
      <c r="A32" s="402" t="s">
        <v>714</v>
      </c>
      <c r="B32" s="488">
        <f>SUM(C24:M24)</f>
        <v>9090</v>
      </c>
      <c r="C32" s="60"/>
      <c r="N32" s="2"/>
      <c r="P32" s="10"/>
      <c r="Q32" s="10"/>
      <c r="R32" s="10"/>
      <c r="S32" s="10"/>
    </row>
    <row r="33" spans="1:18" x14ac:dyDescent="0.25">
      <c r="A33" s="402" t="s">
        <v>715</v>
      </c>
      <c r="B33" s="488">
        <f>SUM(C22:M22)</f>
        <v>8346</v>
      </c>
      <c r="C33" s="60"/>
      <c r="N33" s="2"/>
      <c r="R33" s="9"/>
    </row>
    <row r="34" spans="1:18" x14ac:dyDescent="0.25">
      <c r="A34" s="402" t="s">
        <v>314</v>
      </c>
      <c r="B34" s="488">
        <f>B32-B33</f>
        <v>744</v>
      </c>
      <c r="C34" s="60"/>
      <c r="N34" s="2"/>
      <c r="R34" s="9"/>
    </row>
    <row r="35" spans="1:18" x14ac:dyDescent="0.25">
      <c r="A35" s="402" t="s">
        <v>716</v>
      </c>
      <c r="B35" s="488">
        <f>SUM(N24:R24)</f>
        <v>5490</v>
      </c>
      <c r="C35" s="60"/>
      <c r="N35" s="2"/>
      <c r="O35" s="5"/>
      <c r="R35" s="9"/>
    </row>
    <row r="36" spans="1:18" x14ac:dyDescent="0.25">
      <c r="A36" s="402" t="s">
        <v>321</v>
      </c>
      <c r="B36" s="488">
        <f>B34+B35</f>
        <v>6234</v>
      </c>
      <c r="C36" s="60"/>
      <c r="N36" s="2"/>
      <c r="O36" s="5"/>
      <c r="R36" s="9"/>
    </row>
    <row r="37" spans="1:18" ht="15.75" thickBot="1" x14ac:dyDescent="0.3">
      <c r="A37" s="403" t="s">
        <v>302</v>
      </c>
      <c r="B37" s="494">
        <f>B36*0.05</f>
        <v>311.70000000000005</v>
      </c>
      <c r="C37" s="60"/>
      <c r="N37" s="2"/>
      <c r="O37" s="5"/>
    </row>
    <row r="38" spans="1:18" x14ac:dyDescent="0.25">
      <c r="A38" s="404" t="s">
        <v>308</v>
      </c>
      <c r="B38" s="495">
        <f>B36+B37</f>
        <v>6545.7</v>
      </c>
      <c r="C38" s="60"/>
    </row>
    <row r="39" spans="1:18" ht="15.75" thickBot="1" x14ac:dyDescent="0.3">
      <c r="A39" s="405" t="s">
        <v>312</v>
      </c>
      <c r="B39" s="496">
        <f>B38/5</f>
        <v>1309.1399999999999</v>
      </c>
      <c r="C39" s="60"/>
    </row>
    <row r="40" spans="1:18" ht="15.75" thickBot="1" x14ac:dyDescent="0.3">
      <c r="A40" s="62"/>
      <c r="B40" s="62"/>
      <c r="C40" s="60"/>
      <c r="N40" s="10"/>
    </row>
    <row r="41" spans="1:18" s="58" customFormat="1" ht="15.75" thickBot="1" x14ac:dyDescent="0.3">
      <c r="A41" s="501" t="s">
        <v>718</v>
      </c>
      <c r="B41" s="97"/>
      <c r="C41" s="60"/>
      <c r="N41" s="59"/>
    </row>
    <row r="42" spans="1:18" s="58" customFormat="1" x14ac:dyDescent="0.25">
      <c r="A42" s="401" t="s">
        <v>313</v>
      </c>
      <c r="B42" s="497">
        <f>SUM(N5:R6)</f>
        <v>4698</v>
      </c>
      <c r="C42" s="60"/>
      <c r="N42" s="59"/>
    </row>
    <row r="43" spans="1:18" s="58" customFormat="1" x14ac:dyDescent="0.25">
      <c r="A43" s="402" t="s">
        <v>304</v>
      </c>
      <c r="B43" s="488">
        <f>SUM(N7:R7)</f>
        <v>90.555555555555557</v>
      </c>
      <c r="C43" s="60"/>
      <c r="N43" s="59"/>
    </row>
    <row r="44" spans="1:18" s="58" customFormat="1" x14ac:dyDescent="0.25">
      <c r="A44" s="402" t="s">
        <v>305</v>
      </c>
      <c r="B44" s="488">
        <f>SUM(N8:R8)</f>
        <v>116.79999999999998</v>
      </c>
      <c r="C44" s="60"/>
      <c r="N44" s="59"/>
    </row>
    <row r="45" spans="1:18" s="58" customFormat="1" x14ac:dyDescent="0.25">
      <c r="A45" s="402" t="s">
        <v>542</v>
      </c>
      <c r="B45" s="488">
        <f>SUM(N9:R9)</f>
        <v>31.5</v>
      </c>
      <c r="C45" s="60"/>
      <c r="N45" s="59"/>
    </row>
    <row r="46" spans="1:18" s="58" customFormat="1" x14ac:dyDescent="0.25">
      <c r="A46" s="402" t="s">
        <v>92</v>
      </c>
      <c r="B46" s="488">
        <f>SUM(N10:R10)</f>
        <v>505</v>
      </c>
      <c r="C46" s="60"/>
      <c r="N46" s="59"/>
    </row>
    <row r="47" spans="1:18" s="58" customFormat="1" x14ac:dyDescent="0.25">
      <c r="A47" s="402" t="s">
        <v>306</v>
      </c>
      <c r="B47" s="488">
        <f>SUM(N11:R11)</f>
        <v>0</v>
      </c>
      <c r="C47" s="60"/>
      <c r="N47" s="59"/>
    </row>
    <row r="48" spans="1:18" s="58" customFormat="1" ht="15.75" thickBot="1" x14ac:dyDescent="0.3">
      <c r="A48" s="403" t="s">
        <v>307</v>
      </c>
      <c r="B48" s="494">
        <f>SUM(N12:R14)</f>
        <v>1209</v>
      </c>
      <c r="C48" s="60"/>
      <c r="N48" s="59"/>
    </row>
    <row r="49" spans="1:14" s="58" customFormat="1" ht="15.75" thickBot="1" x14ac:dyDescent="0.3">
      <c r="A49" s="499" t="s">
        <v>717</v>
      </c>
      <c r="B49" s="94">
        <f>SUM(B42:B48)</f>
        <v>6650.8555555555558</v>
      </c>
      <c r="C49" s="60"/>
      <c r="N49" s="59"/>
    </row>
    <row r="50" spans="1:14" s="58" customFormat="1" ht="15.75" thickBot="1" x14ac:dyDescent="0.3">
      <c r="A50" s="406" t="s">
        <v>309</v>
      </c>
      <c r="B50" s="498">
        <f>B49-B38</f>
        <v>105.15555555555602</v>
      </c>
      <c r="C50" s="60"/>
      <c r="N50" s="59"/>
    </row>
    <row r="51" spans="1:14" s="58" customFormat="1" ht="15.75" thickBot="1" x14ac:dyDescent="0.3">
      <c r="A51" s="22"/>
      <c r="B51" s="17"/>
      <c r="C51" s="60"/>
      <c r="N51" s="59"/>
    </row>
    <row r="52" spans="1:14" s="58" customFormat="1" ht="15.75" thickBot="1" x14ac:dyDescent="0.3">
      <c r="A52" s="343" t="s">
        <v>310</v>
      </c>
      <c r="B52" s="500">
        <f>B49/B39</f>
        <v>5.0803241483382653</v>
      </c>
      <c r="C52" s="407" t="s">
        <v>311</v>
      </c>
      <c r="N52" s="59"/>
    </row>
    <row r="53" spans="1:14" x14ac:dyDescent="0.25">
      <c r="A53" s="62"/>
      <c r="B53" s="62"/>
      <c r="C53" s="60"/>
    </row>
  </sheetData>
  <pageMargins left="0.23622047244094491" right="0.23622047244094491" top="0.74803149606299213" bottom="0.74803149606299213" header="0.31496062992125984" footer="0.31496062992125984"/>
  <pageSetup paperSize="8" scale="77" fitToHeight="0" orientation="landscape" r:id="rId1"/>
  <headerFooter>
    <oddFooter>&amp;C&amp;P of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3"/>
  <sheetViews>
    <sheetView zoomScaleNormal="100" workbookViewId="0">
      <selection activeCell="C23" sqref="C23"/>
    </sheetView>
  </sheetViews>
  <sheetFormatPr defaultColWidth="9.140625" defaultRowHeight="15" x14ac:dyDescent="0.25"/>
  <cols>
    <col min="1" max="1" width="10.85546875" style="9" customWidth="1"/>
    <col min="2" max="2" width="18.42578125" style="9" customWidth="1"/>
    <col min="3" max="3" width="26" style="2" customWidth="1"/>
    <col min="4" max="11" width="9.28515625" style="9" customWidth="1"/>
    <col min="12" max="16384" width="9.140625" style="9"/>
  </cols>
  <sheetData>
    <row r="1" spans="1:12" ht="21.75" thickBot="1" x14ac:dyDescent="0.4">
      <c r="A1" s="161" t="s">
        <v>144</v>
      </c>
      <c r="B1" s="10"/>
      <c r="C1" s="6"/>
      <c r="D1" s="10"/>
      <c r="E1" s="10"/>
      <c r="F1" s="10"/>
      <c r="G1" s="10"/>
      <c r="H1" s="10"/>
      <c r="I1" s="10"/>
      <c r="J1" s="10"/>
      <c r="K1" s="10"/>
    </row>
    <row r="2" spans="1:12" s="58" customFormat="1" ht="45" x14ac:dyDescent="0.25">
      <c r="A2" s="164" t="s">
        <v>511</v>
      </c>
      <c r="B2" s="72" t="s">
        <v>525</v>
      </c>
      <c r="C2" s="181" t="s">
        <v>517</v>
      </c>
      <c r="D2" s="160" t="s">
        <v>315</v>
      </c>
      <c r="E2" s="72" t="s">
        <v>42</v>
      </c>
      <c r="F2" s="72" t="s">
        <v>11</v>
      </c>
      <c r="G2" s="72" t="s">
        <v>12</v>
      </c>
      <c r="H2" s="72" t="s">
        <v>13</v>
      </c>
      <c r="I2" s="72" t="s">
        <v>14</v>
      </c>
      <c r="J2" s="72" t="s">
        <v>15</v>
      </c>
      <c r="K2" s="78" t="s">
        <v>16</v>
      </c>
      <c r="L2" s="71" t="s">
        <v>315</v>
      </c>
    </row>
    <row r="3" spans="1:12" s="23" customFormat="1" x14ac:dyDescent="0.25">
      <c r="A3" s="303" t="s">
        <v>526</v>
      </c>
      <c r="B3" s="66" t="s">
        <v>22</v>
      </c>
      <c r="C3" s="357" t="s">
        <v>528</v>
      </c>
      <c r="D3" s="358">
        <v>12</v>
      </c>
      <c r="E3" s="66"/>
      <c r="F3" s="66"/>
      <c r="G3" s="66"/>
      <c r="H3" s="66">
        <v>12</v>
      </c>
      <c r="I3" s="66"/>
      <c r="J3" s="66"/>
      <c r="K3" s="306"/>
      <c r="L3" s="304">
        <f>SUM(E3:K3)</f>
        <v>12</v>
      </c>
    </row>
    <row r="4" spans="1:12" s="57" customFormat="1" ht="30" x14ac:dyDescent="0.25">
      <c r="A4" s="336" t="s">
        <v>534</v>
      </c>
      <c r="B4" s="176" t="s">
        <v>25</v>
      </c>
      <c r="C4" s="359" t="s">
        <v>535</v>
      </c>
      <c r="D4" s="530">
        <v>63</v>
      </c>
      <c r="E4" s="339"/>
      <c r="F4" s="339"/>
      <c r="G4" s="339">
        <v>10</v>
      </c>
      <c r="H4" s="339">
        <v>30</v>
      </c>
      <c r="I4" s="339">
        <v>23</v>
      </c>
      <c r="J4" s="339"/>
      <c r="K4" s="529"/>
      <c r="L4" s="304">
        <f>SUM(E4:K4)</f>
        <v>63</v>
      </c>
    </row>
    <row r="5" spans="1:12" s="23" customFormat="1" ht="15.75" thickBot="1" x14ac:dyDescent="0.3">
      <c r="A5" s="320" t="s">
        <v>527</v>
      </c>
      <c r="B5" s="310" t="s">
        <v>28</v>
      </c>
      <c r="C5" s="360" t="s">
        <v>541</v>
      </c>
      <c r="D5" s="361">
        <v>115</v>
      </c>
      <c r="E5" s="310"/>
      <c r="F5" s="310">
        <v>7</v>
      </c>
      <c r="G5" s="310">
        <v>36</v>
      </c>
      <c r="H5" s="310">
        <v>36</v>
      </c>
      <c r="I5" s="310">
        <v>36</v>
      </c>
      <c r="J5" s="310"/>
      <c r="K5" s="341"/>
      <c r="L5" s="342">
        <f>SUM(E5:K5)</f>
        <v>115</v>
      </c>
    </row>
    <row r="6" spans="1:12" ht="15.75" thickBot="1" x14ac:dyDescent="0.3">
      <c r="A6" s="362"/>
      <c r="B6" s="345"/>
      <c r="C6" s="363" t="s">
        <v>17</v>
      </c>
      <c r="D6" s="364">
        <f t="shared" ref="D6:K6" si="0">SUM(D3:D5)</f>
        <v>190</v>
      </c>
      <c r="E6" s="345">
        <f t="shared" si="0"/>
        <v>0</v>
      </c>
      <c r="F6" s="345">
        <f t="shared" si="0"/>
        <v>7</v>
      </c>
      <c r="G6" s="345">
        <f t="shared" si="0"/>
        <v>46</v>
      </c>
      <c r="H6" s="345">
        <f t="shared" si="0"/>
        <v>78</v>
      </c>
      <c r="I6" s="345">
        <f t="shared" si="0"/>
        <v>59</v>
      </c>
      <c r="J6" s="345">
        <f t="shared" si="0"/>
        <v>0</v>
      </c>
      <c r="K6" s="346">
        <f t="shared" si="0"/>
        <v>0</v>
      </c>
      <c r="L6" s="344">
        <f>SUM(E6:K6)</f>
        <v>190</v>
      </c>
    </row>
    <row r="7" spans="1:12" x14ac:dyDescent="0.25">
      <c r="A7" s="57"/>
      <c r="B7" s="64"/>
      <c r="C7" s="105"/>
      <c r="D7" s="57"/>
      <c r="E7" s="57"/>
      <c r="F7" s="57"/>
      <c r="G7" s="57"/>
      <c r="H7" s="57"/>
      <c r="I7" s="57"/>
      <c r="J7" s="57"/>
    </row>
    <row r="8" spans="1:12" x14ac:dyDescent="0.25">
      <c r="A8" s="57"/>
      <c r="B8" s="57"/>
      <c r="C8" s="105"/>
      <c r="D8" s="57"/>
      <c r="E8" s="57"/>
      <c r="F8" s="57"/>
      <c r="G8" s="57"/>
      <c r="H8" s="57"/>
      <c r="I8" s="57"/>
      <c r="J8" s="57"/>
    </row>
    <row r="9" spans="1:12" x14ac:dyDescent="0.25">
      <c r="A9" s="57"/>
      <c r="B9" s="57"/>
      <c r="C9" s="183"/>
    </row>
    <row r="10" spans="1:12" x14ac:dyDescent="0.25">
      <c r="A10" s="57"/>
      <c r="B10" s="57"/>
    </row>
    <row r="11" spans="1:12" x14ac:dyDescent="0.25">
      <c r="A11" s="57"/>
      <c r="B11" s="57"/>
    </row>
    <row r="12" spans="1:12" x14ac:dyDescent="0.25">
      <c r="A12" s="57"/>
      <c r="B12" s="57"/>
    </row>
    <row r="13" spans="1:12" x14ac:dyDescent="0.25">
      <c r="A13" s="57"/>
      <c r="B13" s="57"/>
    </row>
  </sheetData>
  <pageMargins left="0.23622047244094491" right="0.23622047244094491" top="0.74803149606299213" bottom="0.74803149606299213" header="0.31496062992125984" footer="0.31496062992125984"/>
  <pageSetup paperSize="8" scale="76" fitToHeight="0" orientation="landscape" r:id="rId1"/>
  <headerFooter>
    <oddFooter>&amp;C&amp;P of &amp;N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499984740745262"/>
  </sheetPr>
  <dimension ref="A1:D80"/>
  <sheetViews>
    <sheetView topLeftCell="A28" zoomScale="55" zoomScaleNormal="55" workbookViewId="0">
      <selection activeCell="B51" sqref="B51"/>
    </sheetView>
  </sheetViews>
  <sheetFormatPr defaultRowHeight="15" x14ac:dyDescent="0.25"/>
  <cols>
    <col min="1" max="1" width="61.42578125" customWidth="1"/>
    <col min="2" max="2" width="12" customWidth="1"/>
    <col min="3" max="3" width="16.42578125" customWidth="1"/>
  </cols>
  <sheetData>
    <row r="1" spans="1:3" s="9" customFormat="1" x14ac:dyDescent="0.25">
      <c r="A1" s="32" t="s">
        <v>103</v>
      </c>
    </row>
    <row r="2" spans="1:3" s="9" customFormat="1" x14ac:dyDescent="0.25">
      <c r="A2" s="30" t="s">
        <v>96</v>
      </c>
      <c r="B2" s="9" t="s">
        <v>98</v>
      </c>
    </row>
    <row r="3" spans="1:3" s="9" customFormat="1" x14ac:dyDescent="0.25">
      <c r="A3" s="31" t="s">
        <v>90</v>
      </c>
      <c r="B3" s="29">
        <v>88</v>
      </c>
      <c r="C3" s="29"/>
    </row>
    <row r="4" spans="1:3" s="9" customFormat="1" x14ac:dyDescent="0.25">
      <c r="A4" s="31" t="s">
        <v>88</v>
      </c>
      <c r="B4" s="29">
        <v>167</v>
      </c>
    </row>
    <row r="5" spans="1:3" s="9" customFormat="1" x14ac:dyDescent="0.25">
      <c r="A5" s="31" t="s">
        <v>87</v>
      </c>
      <c r="B5" s="29">
        <v>96</v>
      </c>
    </row>
    <row r="6" spans="1:3" s="9" customFormat="1" x14ac:dyDescent="0.25">
      <c r="A6" s="31" t="s">
        <v>91</v>
      </c>
      <c r="B6" s="29">
        <v>4845</v>
      </c>
    </row>
    <row r="7" spans="1:3" s="9" customFormat="1" x14ac:dyDescent="0.25">
      <c r="A7" s="31" t="s">
        <v>89</v>
      </c>
      <c r="B7" s="29">
        <v>392</v>
      </c>
    </row>
    <row r="8" spans="1:3" s="9" customFormat="1" x14ac:dyDescent="0.25">
      <c r="A8" s="31" t="s">
        <v>86</v>
      </c>
      <c r="B8" s="29">
        <v>1510</v>
      </c>
    </row>
    <row r="9" spans="1:3" s="9" customFormat="1" x14ac:dyDescent="0.25">
      <c r="A9" s="31" t="s">
        <v>97</v>
      </c>
      <c r="B9" s="29">
        <v>7098</v>
      </c>
    </row>
    <row r="11" spans="1:3" x14ac:dyDescent="0.25">
      <c r="A11" s="19" t="s">
        <v>102</v>
      </c>
    </row>
    <row r="12" spans="1:3" x14ac:dyDescent="0.25">
      <c r="A12" s="30" t="s">
        <v>96</v>
      </c>
      <c r="B12" t="s">
        <v>95</v>
      </c>
      <c r="C12" s="10" t="s">
        <v>99</v>
      </c>
    </row>
    <row r="13" spans="1:3" x14ac:dyDescent="0.25">
      <c r="A13" s="31" t="s">
        <v>90</v>
      </c>
      <c r="B13" s="29">
        <v>15</v>
      </c>
      <c r="C13" s="11">
        <f>GETPIVOTDATA("Total",$A$12,"Spatial Area","Elsewhere")*90%</f>
        <v>13.5</v>
      </c>
    </row>
    <row r="14" spans="1:3" x14ac:dyDescent="0.25">
      <c r="A14" s="31" t="s">
        <v>91</v>
      </c>
      <c r="B14" s="29">
        <v>5</v>
      </c>
      <c r="C14" s="11">
        <f>GETPIVOTDATA("Total",$A$12,"Spatial Area","Greenfield edge of Warwick, Leamington and Whitnash")*90%</f>
        <v>4.5</v>
      </c>
    </row>
    <row r="15" spans="1:3" x14ac:dyDescent="0.25">
      <c r="A15" s="31" t="s">
        <v>86</v>
      </c>
      <c r="B15" s="29">
        <v>271</v>
      </c>
      <c r="C15" s="11">
        <f>GETPIVOTDATA("Total",$A$12,"Spatial Area","Urban brownfield")*90%</f>
        <v>243.9</v>
      </c>
    </row>
    <row r="16" spans="1:3" x14ac:dyDescent="0.25">
      <c r="A16" s="31" t="s">
        <v>97</v>
      </c>
      <c r="B16" s="29">
        <v>291</v>
      </c>
      <c r="C16" s="11">
        <f>SUM(C13:C15)</f>
        <v>261.89999999999998</v>
      </c>
    </row>
    <row r="17" spans="1:3" s="9" customFormat="1" x14ac:dyDescent="0.25">
      <c r="A17" s="31"/>
      <c r="B17" s="29"/>
      <c r="C17" s="11"/>
    </row>
    <row r="18" spans="1:3" x14ac:dyDescent="0.25">
      <c r="A18" s="19" t="s">
        <v>107</v>
      </c>
    </row>
    <row r="19" spans="1:3" x14ac:dyDescent="0.25">
      <c r="A19" s="30" t="s">
        <v>96</v>
      </c>
      <c r="B19" t="s">
        <v>95</v>
      </c>
    </row>
    <row r="20" spans="1:3" x14ac:dyDescent="0.25">
      <c r="A20" s="31" t="s">
        <v>86</v>
      </c>
      <c r="B20" s="29">
        <v>200</v>
      </c>
    </row>
    <row r="21" spans="1:3" x14ac:dyDescent="0.25">
      <c r="A21" s="31" t="s">
        <v>97</v>
      </c>
      <c r="B21" s="29">
        <v>200</v>
      </c>
    </row>
    <row r="22" spans="1:3" x14ac:dyDescent="0.25">
      <c r="A22" s="31"/>
      <c r="B22" s="29"/>
    </row>
    <row r="23" spans="1:3" x14ac:dyDescent="0.25">
      <c r="A23" s="19" t="s">
        <v>106</v>
      </c>
      <c r="B23" s="9"/>
    </row>
    <row r="24" spans="1:3" s="9" customFormat="1" x14ac:dyDescent="0.25">
      <c r="A24" s="30" t="s">
        <v>96</v>
      </c>
      <c r="B24" s="9" t="s">
        <v>95</v>
      </c>
    </row>
    <row r="25" spans="1:3" s="9" customFormat="1" x14ac:dyDescent="0.25">
      <c r="A25" s="31" t="s">
        <v>90</v>
      </c>
      <c r="B25" s="29">
        <v>20</v>
      </c>
    </row>
    <row r="26" spans="1:3" x14ac:dyDescent="0.25">
      <c r="A26" s="31" t="s">
        <v>86</v>
      </c>
      <c r="B26" s="29">
        <v>910</v>
      </c>
    </row>
    <row r="27" spans="1:3" x14ac:dyDescent="0.25">
      <c r="A27" s="31" t="s">
        <v>100</v>
      </c>
      <c r="B27" s="29">
        <v>0</v>
      </c>
    </row>
    <row r="28" spans="1:3" x14ac:dyDescent="0.25">
      <c r="A28" s="31" t="s">
        <v>97</v>
      </c>
      <c r="B28" s="29">
        <v>930</v>
      </c>
    </row>
    <row r="29" spans="1:3" s="9" customFormat="1" x14ac:dyDescent="0.25">
      <c r="A29" s="31"/>
      <c r="B29" s="29"/>
    </row>
    <row r="30" spans="1:3" x14ac:dyDescent="0.25">
      <c r="A30" s="19" t="s">
        <v>104</v>
      </c>
    </row>
    <row r="31" spans="1:3" x14ac:dyDescent="0.25">
      <c r="A31" s="30" t="s">
        <v>96</v>
      </c>
      <c r="B31" t="s">
        <v>95</v>
      </c>
    </row>
    <row r="32" spans="1:3" x14ac:dyDescent="0.25">
      <c r="A32" s="31" t="s">
        <v>88</v>
      </c>
      <c r="B32" s="29">
        <v>20</v>
      </c>
    </row>
    <row r="33" spans="1:2" x14ac:dyDescent="0.25">
      <c r="A33" s="31" t="s">
        <v>87</v>
      </c>
      <c r="B33" s="29">
        <v>760</v>
      </c>
    </row>
    <row r="34" spans="1:2" x14ac:dyDescent="0.25">
      <c r="A34" s="31" t="s">
        <v>91</v>
      </c>
      <c r="B34" s="29">
        <v>900</v>
      </c>
    </row>
    <row r="35" spans="1:2" x14ac:dyDescent="0.25">
      <c r="A35" s="31" t="s">
        <v>100</v>
      </c>
      <c r="B35" s="29">
        <v>0</v>
      </c>
    </row>
    <row r="36" spans="1:2" x14ac:dyDescent="0.25">
      <c r="A36" s="31" t="s">
        <v>97</v>
      </c>
      <c r="B36" s="29">
        <v>1680</v>
      </c>
    </row>
    <row r="37" spans="1:2" s="9" customFormat="1" x14ac:dyDescent="0.25">
      <c r="A37" s="31"/>
      <c r="B37" s="29"/>
    </row>
    <row r="38" spans="1:2" x14ac:dyDescent="0.25">
      <c r="A38" s="19" t="s">
        <v>108</v>
      </c>
    </row>
    <row r="39" spans="1:2" x14ac:dyDescent="0.25">
      <c r="A39" s="30" t="s">
        <v>96</v>
      </c>
      <c r="B39" t="s">
        <v>95</v>
      </c>
    </row>
    <row r="40" spans="1:2" x14ac:dyDescent="0.25">
      <c r="A40" s="31" t="s">
        <v>101</v>
      </c>
      <c r="B40" s="29">
        <v>1100</v>
      </c>
    </row>
    <row r="41" spans="1:2" x14ac:dyDescent="0.25">
      <c r="A41" s="31" t="s">
        <v>97</v>
      </c>
      <c r="B41" s="29">
        <v>1100</v>
      </c>
    </row>
    <row r="43" spans="1:2" x14ac:dyDescent="0.25">
      <c r="A43" s="19" t="s">
        <v>105</v>
      </c>
    </row>
    <row r="44" spans="1:2" x14ac:dyDescent="0.25">
      <c r="A44" s="30" t="s">
        <v>96</v>
      </c>
      <c r="B44" t="s">
        <v>95</v>
      </c>
    </row>
    <row r="45" spans="1:2" x14ac:dyDescent="0.25">
      <c r="A45" s="31" t="s">
        <v>88</v>
      </c>
      <c r="B45" s="29">
        <v>2225</v>
      </c>
    </row>
    <row r="46" spans="1:2" x14ac:dyDescent="0.25">
      <c r="A46" s="31" t="s">
        <v>87</v>
      </c>
      <c r="B46" s="29">
        <v>740</v>
      </c>
    </row>
    <row r="47" spans="1:2" x14ac:dyDescent="0.25">
      <c r="A47" s="31" t="s">
        <v>91</v>
      </c>
      <c r="B47" s="29">
        <v>500</v>
      </c>
    </row>
    <row r="48" spans="1:2" x14ac:dyDescent="0.25">
      <c r="A48" s="31" t="s">
        <v>100</v>
      </c>
      <c r="B48" s="29">
        <v>0</v>
      </c>
    </row>
    <row r="49" spans="1:2" x14ac:dyDescent="0.25">
      <c r="A49" s="31" t="s">
        <v>97</v>
      </c>
      <c r="B49" s="29">
        <v>3465</v>
      </c>
    </row>
    <row r="51" spans="1:2" x14ac:dyDescent="0.25">
      <c r="A51" s="10" t="s">
        <v>109</v>
      </c>
    </row>
    <row r="52" spans="1:2" x14ac:dyDescent="0.25">
      <c r="A52" s="30" t="s">
        <v>96</v>
      </c>
      <c r="B52" t="s">
        <v>95</v>
      </c>
    </row>
    <row r="53" spans="1:2" x14ac:dyDescent="0.25">
      <c r="A53" s="31" t="s">
        <v>101</v>
      </c>
      <c r="B53" s="29">
        <v>225</v>
      </c>
    </row>
    <row r="54" spans="1:2" x14ac:dyDescent="0.25">
      <c r="A54" s="31" t="s">
        <v>97</v>
      </c>
      <c r="B54" s="29">
        <v>225</v>
      </c>
    </row>
    <row r="55" spans="1:2" ht="16.5" customHeight="1" x14ac:dyDescent="0.25"/>
    <row r="56" spans="1:2" s="9" customFormat="1" ht="16.5" customHeight="1" x14ac:dyDescent="0.25"/>
    <row r="57" spans="1:2" s="9" customFormat="1" ht="16.5" customHeight="1" x14ac:dyDescent="0.25"/>
    <row r="58" spans="1:2" s="9" customFormat="1" ht="16.5" customHeight="1" x14ac:dyDescent="0.25">
      <c r="A58" s="10" t="s">
        <v>44</v>
      </c>
    </row>
    <row r="59" spans="1:2" s="9" customFormat="1" ht="16.5" customHeight="1" x14ac:dyDescent="0.25">
      <c r="A59" s="10" t="s">
        <v>93</v>
      </c>
      <c r="B59" s="10" t="s">
        <v>94</v>
      </c>
    </row>
    <row r="60" spans="1:2" s="9" customFormat="1" ht="16.5" customHeight="1" x14ac:dyDescent="0.25">
      <c r="A60" s="9" t="s">
        <v>86</v>
      </c>
      <c r="B60" s="9">
        <v>1399</v>
      </c>
    </row>
    <row r="61" spans="1:2" s="9" customFormat="1" ht="16.5" customHeight="1" x14ac:dyDescent="0.25">
      <c r="A61" s="9" t="s">
        <v>87</v>
      </c>
      <c r="B61" s="9">
        <v>8</v>
      </c>
    </row>
    <row r="62" spans="1:2" s="9" customFormat="1" ht="16.5" customHeight="1" x14ac:dyDescent="0.25">
      <c r="A62" s="9" t="s">
        <v>91</v>
      </c>
      <c r="B62" s="9">
        <v>518</v>
      </c>
    </row>
    <row r="63" spans="1:2" s="9" customFormat="1" ht="16.5" customHeight="1" x14ac:dyDescent="0.25">
      <c r="A63" s="9" t="s">
        <v>88</v>
      </c>
      <c r="B63" s="9">
        <v>59</v>
      </c>
    </row>
    <row r="64" spans="1:2" s="9" customFormat="1" ht="16.5" customHeight="1" x14ac:dyDescent="0.25">
      <c r="A64" s="9" t="s">
        <v>89</v>
      </c>
      <c r="B64" s="9">
        <v>126</v>
      </c>
    </row>
    <row r="65" spans="1:4" s="9" customFormat="1" ht="16.5" customHeight="1" x14ac:dyDescent="0.25">
      <c r="A65" s="9" t="s">
        <v>90</v>
      </c>
      <c r="B65" s="9">
        <v>93</v>
      </c>
    </row>
    <row r="66" spans="1:4" ht="16.5" customHeight="1" x14ac:dyDescent="0.25">
      <c r="A66" t="s">
        <v>110</v>
      </c>
      <c r="B66">
        <v>2203</v>
      </c>
    </row>
    <row r="67" spans="1:4" ht="16.5" customHeight="1" x14ac:dyDescent="0.25"/>
    <row r="68" spans="1:4" ht="63.75" customHeight="1" x14ac:dyDescent="0.25">
      <c r="A68" s="6" t="s">
        <v>93</v>
      </c>
      <c r="B68" s="6" t="s">
        <v>94</v>
      </c>
      <c r="C68" s="6" t="s">
        <v>111</v>
      </c>
      <c r="D68" s="2"/>
    </row>
    <row r="69" spans="1:4" x14ac:dyDescent="0.25">
      <c r="A69" s="2" t="s">
        <v>86</v>
      </c>
      <c r="B69" s="5">
        <f>B60+GETPIVOTDATA("Remaining",$A$2,"Spatial Area","Urban brownfield")+C15+GETPIVOTDATA("Total",$A$19,"Spatial Area","Urban brownfield")+GETPIVOTDATA("Total",$A$24,"Spatial Area","Urban brownfield")</f>
        <v>4262.8999999999996</v>
      </c>
      <c r="C69" s="34">
        <f t="shared" ref="C69:C75" si="0">B69/$B$75</f>
        <v>0.2483715347774916</v>
      </c>
    </row>
    <row r="70" spans="1:4" x14ac:dyDescent="0.25">
      <c r="A70" s="2" t="s">
        <v>87</v>
      </c>
      <c r="B70" s="9">
        <f>B61+GETPIVOTDATA("Remaining",$A$2,"Spatial Area","Greenfield edge of Kenilworth")+GETPIVOTDATA("Total",$A$31,"Spatial Area","Greenfield edge of Kenilworth")+GETPIVOTDATA("Total",$A$44,"Spatial Area","Greenfield edge of Kenilworth")</f>
        <v>1604</v>
      </c>
      <c r="C70" s="34">
        <f t="shared" si="0"/>
        <v>9.34546768122866E-2</v>
      </c>
    </row>
    <row r="71" spans="1:4" x14ac:dyDescent="0.25">
      <c r="A71" s="2" t="s">
        <v>91</v>
      </c>
      <c r="B71" s="9">
        <f>B62+GETPIVOTDATA("Remaining",$A$2,"Spatial Area","Greenfield edge of Warwick, Leamington and Whitnash")+GETPIVOTDATA("Total",$A$12,"Spatial Area","Greenfield edge of Warwick, Leamington and Whitnash")+GETPIVOTDATA("Total",$A$31,"Spatial Area","Greenfield edge of Warwick, Leamington and Whitnash")+GETPIVOTDATA("Total",$A$44,"Spatial Area","Greenfield edge of Warwick, Leamington and Whitnash")</f>
        <v>6768</v>
      </c>
      <c r="C71" s="34">
        <f t="shared" si="0"/>
        <v>0.39432746425533399</v>
      </c>
    </row>
    <row r="72" spans="1:4" s="9" customFormat="1" x14ac:dyDescent="0.25">
      <c r="A72" s="2" t="s">
        <v>88</v>
      </c>
      <c r="B72" s="9">
        <f>B63+GETPIVOTDATA("Remaining",$A$2,"Spatial Area","Greenfield edge of Coventry")+GETPIVOTDATA("Total",$A$31,"Spatial Area","Greenfield edge of Coventry")+GETPIVOTDATA("Total",$A$44,"Spatial Area","Greenfield edge of Coventry")</f>
        <v>2471</v>
      </c>
      <c r="C72" s="34">
        <f t="shared" si="0"/>
        <v>0.14396914364286795</v>
      </c>
    </row>
    <row r="73" spans="1:4" x14ac:dyDescent="0.25">
      <c r="A73" s="2" t="s">
        <v>89</v>
      </c>
      <c r="B73" s="9">
        <f>B64+GETPIVOTDATA("Remaining",$A$2,"Spatial Area","Growth villages")+GETPIVOTDATA("Total",$A$39,"Spatial Area","Growth Villages")+GETPIVOTDATA("Total",$A$52,"Spatial Area","Growth Villages")</f>
        <v>1843</v>
      </c>
      <c r="C73" s="34">
        <f t="shared" si="0"/>
        <v>0.1073796567113742</v>
      </c>
    </row>
    <row r="74" spans="1:4" x14ac:dyDescent="0.25">
      <c r="A74" s="2" t="s">
        <v>90</v>
      </c>
      <c r="B74" s="5">
        <f>B65+GETPIVOTDATA("Remaining",$A$2,"Spatial Area","Elsewhere")+C13+GETPIVOTDATA("Total",$A$24,"Spatial Area","Elsewhere")</f>
        <v>214.5</v>
      </c>
      <c r="C74" s="34">
        <f t="shared" si="0"/>
        <v>1.2497523800645558E-2</v>
      </c>
    </row>
    <row r="75" spans="1:4" s="9" customFormat="1" x14ac:dyDescent="0.25">
      <c r="A75" s="2" t="s">
        <v>110</v>
      </c>
      <c r="B75" s="33">
        <f>SUM(B69:B74)</f>
        <v>17163.400000000001</v>
      </c>
      <c r="C75" s="34">
        <f t="shared" si="0"/>
        <v>1</v>
      </c>
    </row>
    <row r="76" spans="1:4" x14ac:dyDescent="0.25">
      <c r="A76" s="2" t="s">
        <v>92</v>
      </c>
      <c r="B76" s="5">
        <f>'a) All Sites'!B10</f>
        <v>707</v>
      </c>
      <c r="C76" s="9"/>
    </row>
    <row r="77" spans="1:4" x14ac:dyDescent="0.25">
      <c r="A77" s="2" t="s">
        <v>17</v>
      </c>
      <c r="B77" s="14">
        <f>SUM(B69:B74,B76:B76)</f>
        <v>17870.400000000001</v>
      </c>
    </row>
    <row r="79" spans="1:4" ht="30" x14ac:dyDescent="0.25">
      <c r="A79" s="2" t="s">
        <v>113</v>
      </c>
    </row>
    <row r="80" spans="1:4" ht="30" x14ac:dyDescent="0.25">
      <c r="A80" s="2" t="s">
        <v>112</v>
      </c>
    </row>
  </sheetData>
  <pageMargins left="0.7" right="0.7" top="0.75" bottom="0.75" header="0.3" footer="0.3"/>
  <pageSetup paperSize="8" fitToHeight="0" orientation="landscape"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pageSetUpPr fitToPage="1"/>
  </sheetPr>
  <dimension ref="A1:O41"/>
  <sheetViews>
    <sheetView topLeftCell="A10" workbookViewId="0">
      <selection activeCell="K34" sqref="J22:K34"/>
    </sheetView>
  </sheetViews>
  <sheetFormatPr defaultColWidth="9.140625" defaultRowHeight="15.75" customHeight="1" x14ac:dyDescent="0.25"/>
  <cols>
    <col min="1" max="1" width="31.140625" style="35" customWidth="1"/>
    <col min="2" max="2" width="15.42578125" style="16" customWidth="1"/>
    <col min="3" max="3" width="15.7109375" style="16" customWidth="1"/>
    <col min="4" max="4" width="12.28515625" style="16" customWidth="1"/>
    <col min="5" max="6" width="9.140625" style="16"/>
    <col min="7" max="7" width="18.28515625" style="16" bestFit="1" customWidth="1"/>
    <col min="8" max="8" width="17.28515625" style="16" bestFit="1" customWidth="1"/>
    <col min="9" max="9" width="9.140625" style="16"/>
    <col min="10" max="10" width="22" style="16" bestFit="1" customWidth="1"/>
    <col min="11" max="11" width="12" style="16" bestFit="1" customWidth="1"/>
    <col min="12" max="12" width="9.140625" style="16"/>
    <col min="13" max="13" width="17.7109375" style="16" bestFit="1" customWidth="1"/>
    <col min="14" max="14" width="12" style="16" bestFit="1" customWidth="1"/>
    <col min="15" max="16384" width="9.140625" style="16"/>
  </cols>
  <sheetData>
    <row r="1" spans="1:12" ht="15.75" customHeight="1" x14ac:dyDescent="0.25">
      <c r="A1" s="39" t="s">
        <v>101</v>
      </c>
      <c r="B1" s="38" t="s">
        <v>44</v>
      </c>
      <c r="C1" s="38" t="s">
        <v>103</v>
      </c>
      <c r="D1" s="38" t="s">
        <v>130</v>
      </c>
      <c r="E1" s="40" t="s">
        <v>17</v>
      </c>
      <c r="I1"/>
      <c r="L1"/>
    </row>
    <row r="2" spans="1:12" ht="15.75" customHeight="1" x14ac:dyDescent="0.25">
      <c r="A2" s="41" t="s">
        <v>25</v>
      </c>
      <c r="B2" s="36">
        <v>0</v>
      </c>
      <c r="C2" s="36">
        <f>GETPIVOTDATA("Remaining",$G$22,"Village","Baginton")</f>
        <v>1</v>
      </c>
      <c r="D2" s="36">
        <f>GETPIVOTDATA("Total",$J$22,"Spatial Area","Growth Villages","Village","Baginton")</f>
        <v>80</v>
      </c>
      <c r="E2" s="42">
        <f>SUM(B2:D2)</f>
        <v>81</v>
      </c>
      <c r="I2"/>
      <c r="L2"/>
    </row>
    <row r="3" spans="1:12" ht="15.75" customHeight="1" x14ac:dyDescent="0.25">
      <c r="A3" s="41" t="s">
        <v>24</v>
      </c>
      <c r="B3" s="36">
        <v>42</v>
      </c>
      <c r="C3" s="36">
        <f>GETPIVOTDATA("Remaining",$G$22,"Village","Barford")</f>
        <v>78</v>
      </c>
      <c r="D3" s="36">
        <f>GETPIVOTDATA("Total",$J$22,"Spatial Area","Growth Villages","Village","Barford")</f>
        <v>87</v>
      </c>
      <c r="E3" s="42">
        <f t="shared" ref="E3:E38" si="0">SUM(B3:D3)</f>
        <v>207</v>
      </c>
      <c r="I3"/>
      <c r="L3"/>
    </row>
    <row r="4" spans="1:12" ht="15.75" customHeight="1" x14ac:dyDescent="0.25">
      <c r="A4" s="41" t="s">
        <v>129</v>
      </c>
      <c r="B4" s="36">
        <v>2</v>
      </c>
      <c r="C4" s="36">
        <f>GETPIVOTDATA("Remaining",$G$22,"Village","Bishop’s Tachbrook")+GETPIVOTDATA("Total",$M$22,"Village","Bishops Tachbrook")</f>
        <v>200</v>
      </c>
      <c r="D4" s="36">
        <f>GETPIVOTDATA("Total",$J$22,"Spatial Area","Growth Villages","Village","Bishop’s Tachbrook")</f>
        <v>0</v>
      </c>
      <c r="E4" s="42">
        <f t="shared" si="0"/>
        <v>202</v>
      </c>
      <c r="I4"/>
      <c r="L4"/>
    </row>
    <row r="5" spans="1:12" ht="15.75" customHeight="1" x14ac:dyDescent="0.25">
      <c r="A5" s="41" t="s">
        <v>26</v>
      </c>
      <c r="B5" s="36">
        <v>34</v>
      </c>
      <c r="C5" s="36">
        <f>GETPIVOTDATA("Remaining",$G$22,"Village","Burton Green")</f>
        <v>2</v>
      </c>
      <c r="D5" s="36">
        <f>GETPIVOTDATA("Total",$J$22,"Spatial Area","Growth Villages","Village","Burton Green")</f>
        <v>90</v>
      </c>
      <c r="E5" s="42">
        <f t="shared" si="0"/>
        <v>126</v>
      </c>
      <c r="I5"/>
      <c r="L5"/>
    </row>
    <row r="6" spans="1:12" ht="15.75" customHeight="1" x14ac:dyDescent="0.25">
      <c r="A6" s="41" t="s">
        <v>21</v>
      </c>
      <c r="B6" s="36">
        <v>7</v>
      </c>
      <c r="C6" s="36">
        <f>GETPIVOTDATA("Remaining",$G$22,"Village","Cubbington")</f>
        <v>12</v>
      </c>
      <c r="D6" s="36">
        <f>GETPIVOTDATA("Total",$J$22,"Spatial Area","Growth Villages","Village","Cubbington")</f>
        <v>195</v>
      </c>
      <c r="E6" s="42">
        <f t="shared" si="0"/>
        <v>214</v>
      </c>
      <c r="I6"/>
      <c r="L6"/>
    </row>
    <row r="7" spans="1:12" ht="15.75" customHeight="1" x14ac:dyDescent="0.25">
      <c r="A7" s="41" t="s">
        <v>29</v>
      </c>
      <c r="B7" s="37">
        <v>0</v>
      </c>
      <c r="C7" s="36">
        <v>0</v>
      </c>
      <c r="D7" s="36">
        <f>GETPIVOTDATA("Total",$J$22,"Spatial Area","Growth Villages","Village","Hampton Magna")</f>
        <v>245</v>
      </c>
      <c r="E7" s="42">
        <f t="shared" si="0"/>
        <v>245</v>
      </c>
      <c r="I7"/>
      <c r="L7"/>
    </row>
    <row r="8" spans="1:12" ht="15.75" customHeight="1" x14ac:dyDescent="0.25">
      <c r="A8" s="41" t="s">
        <v>27</v>
      </c>
      <c r="B8" s="36">
        <v>13</v>
      </c>
      <c r="C8" s="36">
        <v>0</v>
      </c>
      <c r="D8" s="36">
        <f>GETPIVOTDATA("Total",$J$22,"Spatial Area","Growth Villages","Village","Hatton Park")</f>
        <v>175</v>
      </c>
      <c r="E8" s="42">
        <f t="shared" si="0"/>
        <v>188</v>
      </c>
      <c r="I8"/>
      <c r="L8"/>
    </row>
    <row r="9" spans="1:12" ht="15.75" customHeight="1" x14ac:dyDescent="0.25">
      <c r="A9" s="41" t="s">
        <v>22</v>
      </c>
      <c r="B9" s="36">
        <v>12</v>
      </c>
      <c r="C9" s="36">
        <f>GETPIVOTDATA("Remaining",$G$22,"Village","Kingswood")</f>
        <v>23</v>
      </c>
      <c r="D9" s="36">
        <f>GETPIVOTDATA("Total",$J$22,"Spatial Area","Growth Villages","Village","Kingswood")</f>
        <v>48</v>
      </c>
      <c r="E9" s="42">
        <f t="shared" si="0"/>
        <v>83</v>
      </c>
      <c r="I9"/>
      <c r="L9"/>
    </row>
    <row r="10" spans="1:12" ht="15.75" customHeight="1" x14ac:dyDescent="0.25">
      <c r="A10" s="41" t="s">
        <v>28</v>
      </c>
      <c r="B10" s="37">
        <v>0</v>
      </c>
      <c r="C10" s="36">
        <v>0</v>
      </c>
      <c r="D10" s="36">
        <f>GETPIVOTDATA("Total",$J$22,"Spatial Area","Growth Villages","Village","Leek Wootton")</f>
        <v>120</v>
      </c>
      <c r="E10" s="42">
        <f t="shared" si="0"/>
        <v>120</v>
      </c>
      <c r="I10"/>
      <c r="L10"/>
    </row>
    <row r="11" spans="1:12" ht="15.75" customHeight="1" x14ac:dyDescent="0.25">
      <c r="A11" s="41" t="s">
        <v>23</v>
      </c>
      <c r="B11" s="36">
        <v>16</v>
      </c>
      <c r="C11" s="36">
        <f>GETPIVOTDATA("Remaining",$G$22,"Village","Radford Semele")+GETPIVOTDATA("Total",$M$22,"Village","Radford Semele")</f>
        <v>301</v>
      </c>
      <c r="D11" s="36">
        <f>GETPIVOTDATA("Total",$J$22,"Spatial Area","Growth Villages","Village","Radford Semele")</f>
        <v>60</v>
      </c>
      <c r="E11" s="42">
        <f t="shared" si="0"/>
        <v>377</v>
      </c>
      <c r="I11"/>
      <c r="L11"/>
    </row>
    <row r="12" spans="1:12" ht="15.75" customHeight="1" x14ac:dyDescent="0.25">
      <c r="A12" s="43" t="s">
        <v>131</v>
      </c>
      <c r="B12" s="42">
        <f t="shared" ref="B12:D12" si="1">SUM(B2:B11)</f>
        <v>126</v>
      </c>
      <c r="C12" s="42">
        <f t="shared" si="1"/>
        <v>617</v>
      </c>
      <c r="D12" s="42">
        <f t="shared" si="1"/>
        <v>1100</v>
      </c>
      <c r="E12" s="42">
        <f>SUM(E2:E11)</f>
        <v>1843</v>
      </c>
      <c r="I12" s="9"/>
      <c r="L12" s="9"/>
    </row>
    <row r="13" spans="1:12" ht="15.75" customHeight="1" x14ac:dyDescent="0.25">
      <c r="A13" s="41"/>
      <c r="B13" s="42"/>
      <c r="C13" s="42"/>
      <c r="D13" s="42"/>
      <c r="E13" s="42"/>
      <c r="I13" s="9"/>
      <c r="L13" s="9"/>
    </row>
    <row r="14" spans="1:12" ht="15.75" customHeight="1" x14ac:dyDescent="0.25">
      <c r="A14" s="39" t="s">
        <v>114</v>
      </c>
      <c r="B14" s="36"/>
      <c r="C14" s="36"/>
      <c r="D14" s="36"/>
      <c r="E14" s="42"/>
      <c r="I14"/>
      <c r="L14"/>
    </row>
    <row r="15" spans="1:12" ht="15.75" customHeight="1" x14ac:dyDescent="0.25">
      <c r="A15" s="41" t="s">
        <v>66</v>
      </c>
      <c r="B15" s="37">
        <v>0</v>
      </c>
      <c r="C15" s="36">
        <f>GETPIVOTDATA("Remaining",$G$22,"Village","Ashow")</f>
        <v>1</v>
      </c>
      <c r="D15" s="36">
        <v>0</v>
      </c>
      <c r="E15" s="42">
        <f t="shared" si="0"/>
        <v>1</v>
      </c>
      <c r="I15"/>
      <c r="L15"/>
    </row>
    <row r="16" spans="1:12" ht="15.75" customHeight="1" x14ac:dyDescent="0.25">
      <c r="A16" s="41" t="s">
        <v>62</v>
      </c>
      <c r="B16" s="36">
        <v>2</v>
      </c>
      <c r="C16" s="36">
        <f>GETPIVOTDATA("Remaining",$G$22,"Village","Baddesley Clinton")</f>
        <v>23</v>
      </c>
      <c r="D16" s="36">
        <v>0</v>
      </c>
      <c r="E16" s="42">
        <f t="shared" si="0"/>
        <v>25</v>
      </c>
      <c r="I16"/>
      <c r="J16"/>
      <c r="K16"/>
      <c r="L16"/>
    </row>
    <row r="17" spans="1:15" ht="15.75" customHeight="1" x14ac:dyDescent="0.25">
      <c r="A17" s="41" t="s">
        <v>65</v>
      </c>
      <c r="B17" s="36">
        <v>1</v>
      </c>
      <c r="C17" s="36">
        <f>GETPIVOTDATA("Remaining",$G$22,"Village","Beausale")</f>
        <v>4</v>
      </c>
      <c r="D17" s="36">
        <v>0</v>
      </c>
      <c r="E17" s="42">
        <f t="shared" si="0"/>
        <v>5</v>
      </c>
      <c r="I17"/>
      <c r="J17"/>
      <c r="K17"/>
      <c r="L17"/>
    </row>
    <row r="18" spans="1:15" ht="15.75" customHeight="1" x14ac:dyDescent="0.25">
      <c r="A18" s="41" t="s">
        <v>67</v>
      </c>
      <c r="B18" s="36">
        <v>1</v>
      </c>
      <c r="C18" s="36">
        <f>GETPIVOTDATA("Remaining",$G$22,"Village","Bubbenhall")</f>
        <v>1</v>
      </c>
      <c r="D18" s="36">
        <v>0</v>
      </c>
      <c r="E18" s="42">
        <f t="shared" si="0"/>
        <v>2</v>
      </c>
      <c r="I18"/>
      <c r="J18"/>
      <c r="K18"/>
      <c r="L18"/>
    </row>
    <row r="19" spans="1:15" ht="15.75" customHeight="1" x14ac:dyDescent="0.25">
      <c r="A19" s="41" t="s">
        <v>115</v>
      </c>
      <c r="B19" s="36">
        <v>0</v>
      </c>
      <c r="C19" s="36">
        <v>0</v>
      </c>
      <c r="D19" s="36">
        <v>0</v>
      </c>
      <c r="E19" s="42">
        <f t="shared" si="0"/>
        <v>0</v>
      </c>
      <c r="I19"/>
      <c r="J19"/>
      <c r="K19"/>
      <c r="L19"/>
    </row>
    <row r="20" spans="1:15" ht="15.75" customHeight="1" x14ac:dyDescent="0.25">
      <c r="A20" s="41" t="s">
        <v>116</v>
      </c>
      <c r="B20" s="36">
        <v>0</v>
      </c>
      <c r="C20" s="36">
        <v>0</v>
      </c>
      <c r="D20" s="36">
        <v>0</v>
      </c>
      <c r="E20" s="42">
        <f t="shared" si="0"/>
        <v>0</v>
      </c>
      <c r="I20"/>
      <c r="J20"/>
      <c r="K20"/>
      <c r="L20"/>
    </row>
    <row r="21" spans="1:15" ht="15.75" customHeight="1" x14ac:dyDescent="0.25">
      <c r="A21" s="41" t="s">
        <v>117</v>
      </c>
      <c r="B21" s="36">
        <v>0</v>
      </c>
      <c r="C21" s="36">
        <v>0</v>
      </c>
      <c r="D21" s="36">
        <v>0</v>
      </c>
      <c r="E21" s="42">
        <f t="shared" si="0"/>
        <v>0</v>
      </c>
    </row>
    <row r="22" spans="1:15" ht="15.75" customHeight="1" x14ac:dyDescent="0.25">
      <c r="A22" s="41" t="s">
        <v>76</v>
      </c>
      <c r="B22" s="36">
        <v>0</v>
      </c>
      <c r="C22" s="36">
        <v>0</v>
      </c>
      <c r="D22" s="36">
        <v>0</v>
      </c>
      <c r="E22" s="42">
        <f t="shared" si="0"/>
        <v>0</v>
      </c>
      <c r="G22" s="49" t="s">
        <v>96</v>
      </c>
      <c r="H22" s="36" t="s">
        <v>98</v>
      </c>
      <c r="J22" s="49" t="s">
        <v>96</v>
      </c>
      <c r="K22" s="36" t="s">
        <v>95</v>
      </c>
      <c r="M22" s="30" t="s">
        <v>96</v>
      </c>
      <c r="N22" t="s">
        <v>95</v>
      </c>
      <c r="O22"/>
    </row>
    <row r="23" spans="1:15" ht="15.75" customHeight="1" x14ac:dyDescent="0.25">
      <c r="A23" s="41" t="s">
        <v>118</v>
      </c>
      <c r="B23" s="36">
        <v>0</v>
      </c>
      <c r="C23" s="36">
        <v>0</v>
      </c>
      <c r="D23" s="36">
        <v>0</v>
      </c>
      <c r="E23" s="42">
        <f t="shared" si="0"/>
        <v>0</v>
      </c>
      <c r="G23" s="50" t="s">
        <v>66</v>
      </c>
      <c r="H23" s="51">
        <v>1</v>
      </c>
      <c r="J23" s="50" t="s">
        <v>101</v>
      </c>
      <c r="K23" s="51">
        <v>1100</v>
      </c>
      <c r="M23" s="31" t="s">
        <v>48</v>
      </c>
      <c r="N23" s="29">
        <v>50</v>
      </c>
      <c r="O23"/>
    </row>
    <row r="24" spans="1:15" ht="15.75" customHeight="1" x14ac:dyDescent="0.25">
      <c r="A24" s="41" t="s">
        <v>119</v>
      </c>
      <c r="B24" s="36">
        <v>0</v>
      </c>
      <c r="C24" s="36">
        <v>0</v>
      </c>
      <c r="D24" s="36">
        <v>0</v>
      </c>
      <c r="E24" s="42">
        <f t="shared" si="0"/>
        <v>0</v>
      </c>
      <c r="G24" s="50" t="s">
        <v>62</v>
      </c>
      <c r="H24" s="51">
        <v>23</v>
      </c>
      <c r="J24" s="52" t="s">
        <v>25</v>
      </c>
      <c r="K24" s="51">
        <v>80</v>
      </c>
      <c r="M24" s="31" t="s">
        <v>23</v>
      </c>
      <c r="N24" s="29">
        <v>175</v>
      </c>
      <c r="O24"/>
    </row>
    <row r="25" spans="1:15" ht="15.75" customHeight="1" x14ac:dyDescent="0.25">
      <c r="A25" s="41" t="s">
        <v>120</v>
      </c>
      <c r="B25" s="37">
        <v>0</v>
      </c>
      <c r="C25" s="36">
        <f>GETPIVOTDATA("Remaining",$G$22,"Village","Hill wootton")</f>
        <v>1</v>
      </c>
      <c r="D25" s="36">
        <v>0</v>
      </c>
      <c r="E25" s="42">
        <f t="shared" si="0"/>
        <v>1</v>
      </c>
      <c r="G25" s="50" t="s">
        <v>25</v>
      </c>
      <c r="H25" s="51">
        <v>1</v>
      </c>
      <c r="J25" s="52" t="s">
        <v>24</v>
      </c>
      <c r="K25" s="51">
        <v>87</v>
      </c>
      <c r="M25" s="31" t="s">
        <v>97</v>
      </c>
      <c r="N25" s="29">
        <v>225</v>
      </c>
      <c r="O25"/>
    </row>
    <row r="26" spans="1:15" ht="15.75" customHeight="1" x14ac:dyDescent="0.25">
      <c r="A26" s="41" t="s">
        <v>64</v>
      </c>
      <c r="B26" s="36">
        <v>0</v>
      </c>
      <c r="C26" s="36">
        <v>0</v>
      </c>
      <c r="D26" s="36">
        <v>0</v>
      </c>
      <c r="E26" s="42">
        <f t="shared" si="0"/>
        <v>0</v>
      </c>
      <c r="G26" s="50" t="s">
        <v>24</v>
      </c>
      <c r="H26" s="51">
        <v>78</v>
      </c>
      <c r="J26" s="52" t="s">
        <v>129</v>
      </c>
      <c r="K26" s="51">
        <v>0</v>
      </c>
      <c r="M26"/>
      <c r="N26"/>
      <c r="O26"/>
    </row>
    <row r="27" spans="1:15" ht="15.75" customHeight="1" x14ac:dyDescent="0.25">
      <c r="A27" s="41" t="s">
        <v>121</v>
      </c>
      <c r="B27" s="36">
        <v>0</v>
      </c>
      <c r="C27" s="36">
        <v>0</v>
      </c>
      <c r="D27" s="36">
        <v>0</v>
      </c>
      <c r="E27" s="42">
        <f t="shared" si="0"/>
        <v>0</v>
      </c>
      <c r="G27" s="50" t="s">
        <v>65</v>
      </c>
      <c r="H27" s="51">
        <v>4</v>
      </c>
      <c r="J27" s="52" t="s">
        <v>26</v>
      </c>
      <c r="K27" s="51">
        <v>90</v>
      </c>
      <c r="M27"/>
      <c r="N27"/>
      <c r="O27"/>
    </row>
    <row r="28" spans="1:15" ht="15.75" customHeight="1" x14ac:dyDescent="0.25">
      <c r="A28" s="41" t="s">
        <v>122</v>
      </c>
      <c r="B28" s="36">
        <v>0</v>
      </c>
      <c r="C28" s="36">
        <v>0</v>
      </c>
      <c r="D28" s="36">
        <v>0</v>
      </c>
      <c r="E28" s="42">
        <f t="shared" si="0"/>
        <v>0</v>
      </c>
      <c r="G28" s="50" t="s">
        <v>129</v>
      </c>
      <c r="H28" s="51">
        <v>150</v>
      </c>
      <c r="J28" s="52" t="s">
        <v>21</v>
      </c>
      <c r="K28" s="51">
        <v>195</v>
      </c>
      <c r="M28"/>
      <c r="N28"/>
      <c r="O28"/>
    </row>
    <row r="29" spans="1:15" ht="15.75" customHeight="1" x14ac:dyDescent="0.25">
      <c r="A29" s="41" t="s">
        <v>123</v>
      </c>
      <c r="B29" s="36">
        <v>3</v>
      </c>
      <c r="C29" s="37">
        <v>0</v>
      </c>
      <c r="D29" s="36">
        <v>0</v>
      </c>
      <c r="E29" s="42">
        <f t="shared" si="0"/>
        <v>3</v>
      </c>
      <c r="G29" s="50" t="s">
        <v>67</v>
      </c>
      <c r="H29" s="51">
        <v>1</v>
      </c>
      <c r="J29" s="52" t="s">
        <v>29</v>
      </c>
      <c r="K29" s="51">
        <v>245</v>
      </c>
      <c r="M29"/>
      <c r="N29"/>
      <c r="O29"/>
    </row>
    <row r="30" spans="1:15" ht="15.75" customHeight="1" x14ac:dyDescent="0.25">
      <c r="A30" s="41" t="s">
        <v>78</v>
      </c>
      <c r="B30" s="37">
        <v>0</v>
      </c>
      <c r="C30" s="36">
        <f>GETPIVOTDATA("Remaining",$G$22,"Village","Offchurch")</f>
        <v>2</v>
      </c>
      <c r="D30" s="36">
        <v>0</v>
      </c>
      <c r="E30" s="42">
        <f t="shared" si="0"/>
        <v>2</v>
      </c>
      <c r="G30" s="50" t="s">
        <v>26</v>
      </c>
      <c r="H30" s="51">
        <v>2</v>
      </c>
      <c r="J30" s="52" t="s">
        <v>27</v>
      </c>
      <c r="K30" s="51">
        <v>175</v>
      </c>
      <c r="M30"/>
      <c r="N30"/>
      <c r="O30"/>
    </row>
    <row r="31" spans="1:15" ht="15.75" customHeight="1" x14ac:dyDescent="0.25">
      <c r="A31" s="41" t="s">
        <v>124</v>
      </c>
      <c r="B31" s="36">
        <v>1</v>
      </c>
      <c r="C31" s="36">
        <v>0</v>
      </c>
      <c r="D31" s="36">
        <v>0</v>
      </c>
      <c r="E31" s="42">
        <f t="shared" si="0"/>
        <v>1</v>
      </c>
      <c r="G31" s="50" t="s">
        <v>21</v>
      </c>
      <c r="H31" s="51">
        <v>12</v>
      </c>
      <c r="J31" s="52" t="s">
        <v>22</v>
      </c>
      <c r="K31" s="51">
        <v>48</v>
      </c>
      <c r="M31"/>
      <c r="N31"/>
      <c r="O31"/>
    </row>
    <row r="32" spans="1:15" ht="15.75" customHeight="1" x14ac:dyDescent="0.25">
      <c r="A32" s="41" t="s">
        <v>73</v>
      </c>
      <c r="B32" s="36">
        <v>1</v>
      </c>
      <c r="C32" s="36">
        <v>0</v>
      </c>
      <c r="D32" s="36">
        <v>0</v>
      </c>
      <c r="E32" s="42">
        <f t="shared" si="0"/>
        <v>1</v>
      </c>
      <c r="G32" s="50" t="s">
        <v>120</v>
      </c>
      <c r="H32" s="51">
        <v>1</v>
      </c>
      <c r="J32" s="52" t="s">
        <v>28</v>
      </c>
      <c r="K32" s="51">
        <v>120</v>
      </c>
      <c r="M32"/>
      <c r="N32"/>
      <c r="O32"/>
    </row>
    <row r="33" spans="1:15" ht="15.75" customHeight="1" x14ac:dyDescent="0.25">
      <c r="A33" s="41" t="s">
        <v>72</v>
      </c>
      <c r="B33" s="36">
        <v>1</v>
      </c>
      <c r="C33" s="36">
        <f>GETPIVOTDATA("Remaining",$G$22,"Village","Rowington Green")</f>
        <v>2</v>
      </c>
      <c r="D33" s="36">
        <v>0</v>
      </c>
      <c r="E33" s="42">
        <f t="shared" si="0"/>
        <v>3</v>
      </c>
      <c r="G33" s="50" t="s">
        <v>22</v>
      </c>
      <c r="H33" s="51">
        <v>23</v>
      </c>
      <c r="J33" s="52" t="s">
        <v>23</v>
      </c>
      <c r="K33" s="51">
        <v>60</v>
      </c>
      <c r="M33"/>
      <c r="N33"/>
      <c r="O33"/>
    </row>
    <row r="34" spans="1:15" ht="15.75" customHeight="1" x14ac:dyDescent="0.25">
      <c r="A34" s="41" t="s">
        <v>125</v>
      </c>
      <c r="B34" s="36">
        <v>4</v>
      </c>
      <c r="C34" s="36">
        <v>0</v>
      </c>
      <c r="D34" s="36">
        <v>0</v>
      </c>
      <c r="E34" s="42">
        <f t="shared" si="0"/>
        <v>4</v>
      </c>
      <c r="G34" s="50" t="s">
        <v>78</v>
      </c>
      <c r="H34" s="51">
        <v>2</v>
      </c>
      <c r="J34" s="50" t="s">
        <v>97</v>
      </c>
      <c r="K34" s="51">
        <v>1100</v>
      </c>
      <c r="M34"/>
      <c r="N34"/>
      <c r="O34"/>
    </row>
    <row r="35" spans="1:15" ht="15.75" customHeight="1" x14ac:dyDescent="0.25">
      <c r="A35" s="41" t="s">
        <v>126</v>
      </c>
      <c r="B35" s="36">
        <v>2</v>
      </c>
      <c r="C35" s="36">
        <v>0</v>
      </c>
      <c r="D35" s="36">
        <v>0</v>
      </c>
      <c r="E35" s="42">
        <f t="shared" si="0"/>
        <v>2</v>
      </c>
      <c r="G35" s="50" t="s">
        <v>23</v>
      </c>
      <c r="H35" s="51">
        <v>126</v>
      </c>
      <c r="M35"/>
      <c r="N35"/>
      <c r="O35"/>
    </row>
    <row r="36" spans="1:15" ht="15.75" customHeight="1" x14ac:dyDescent="0.25">
      <c r="A36" s="41" t="s">
        <v>63</v>
      </c>
      <c r="B36" s="36">
        <v>2</v>
      </c>
      <c r="C36" s="36">
        <f>GETPIVOTDATA("Remaining",$G$22,"Village","Stoneleigh")</f>
        <v>1</v>
      </c>
      <c r="D36" s="36">
        <v>0</v>
      </c>
      <c r="E36" s="42">
        <f t="shared" si="0"/>
        <v>3</v>
      </c>
      <c r="G36" s="50" t="s">
        <v>72</v>
      </c>
      <c r="H36" s="51">
        <v>2</v>
      </c>
      <c r="M36"/>
      <c r="N36"/>
      <c r="O36"/>
    </row>
    <row r="37" spans="1:15" ht="15.75" customHeight="1" x14ac:dyDescent="0.25">
      <c r="A37" s="41" t="s">
        <v>127</v>
      </c>
      <c r="B37" s="36">
        <v>1</v>
      </c>
      <c r="C37" s="37">
        <v>0</v>
      </c>
      <c r="D37" s="36">
        <v>0</v>
      </c>
      <c r="E37" s="42">
        <f t="shared" si="0"/>
        <v>1</v>
      </c>
      <c r="G37" s="50" t="s">
        <v>63</v>
      </c>
      <c r="H37" s="51">
        <v>1</v>
      </c>
      <c r="M37"/>
      <c r="N37"/>
      <c r="O37"/>
    </row>
    <row r="38" spans="1:15" ht="15.75" customHeight="1" x14ac:dyDescent="0.25">
      <c r="A38" s="41" t="s">
        <v>128</v>
      </c>
      <c r="B38" s="36">
        <v>0</v>
      </c>
      <c r="C38" s="36">
        <v>0</v>
      </c>
      <c r="D38" s="36">
        <v>0</v>
      </c>
      <c r="E38" s="42">
        <f t="shared" si="0"/>
        <v>0</v>
      </c>
      <c r="G38" s="50" t="s">
        <v>100</v>
      </c>
      <c r="H38" s="51">
        <v>6555</v>
      </c>
      <c r="M38"/>
      <c r="N38"/>
      <c r="O38"/>
    </row>
    <row r="39" spans="1:15" ht="15.75" customHeight="1" x14ac:dyDescent="0.25">
      <c r="A39" s="44" t="s">
        <v>132</v>
      </c>
      <c r="B39" s="45">
        <f t="shared" ref="B39:D39" si="2">SUM(B15:B38)</f>
        <v>19</v>
      </c>
      <c r="C39" s="45">
        <f t="shared" si="2"/>
        <v>35</v>
      </c>
      <c r="D39" s="45">
        <f t="shared" si="2"/>
        <v>0</v>
      </c>
      <c r="E39" s="45">
        <f>SUM(E15:E38)</f>
        <v>54</v>
      </c>
      <c r="G39" s="50" t="s">
        <v>97</v>
      </c>
      <c r="H39" s="51">
        <v>6982</v>
      </c>
      <c r="M39"/>
      <c r="N39"/>
      <c r="O39"/>
    </row>
    <row r="40" spans="1:15" ht="15.75" customHeight="1" x14ac:dyDescent="0.25">
      <c r="A40" s="46"/>
      <c r="B40" s="36"/>
      <c r="C40" s="36"/>
      <c r="D40" s="36"/>
      <c r="E40" s="36"/>
    </row>
    <row r="41" spans="1:15" ht="15.75" customHeight="1" x14ac:dyDescent="0.25">
      <c r="A41" s="47" t="s">
        <v>133</v>
      </c>
      <c r="B41" s="48">
        <f>B39+B12</f>
        <v>145</v>
      </c>
      <c r="C41" s="48">
        <f t="shared" ref="C41:E41" si="3">C39+C12</f>
        <v>652</v>
      </c>
      <c r="D41" s="48">
        <f t="shared" si="3"/>
        <v>1100</v>
      </c>
      <c r="E41" s="48">
        <f t="shared" si="3"/>
        <v>1897</v>
      </c>
    </row>
  </sheetData>
  <pageMargins left="0.7" right="0.7" top="0.75" bottom="0.75" header="0.3" footer="0.3"/>
  <pageSetup paperSize="8" scale="91"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X29"/>
  <sheetViews>
    <sheetView zoomScale="71" zoomScaleNormal="71" workbookViewId="0">
      <pane xSplit="4" ySplit="3" topLeftCell="E4" activePane="bottomRight" state="frozen"/>
      <selection pane="topRight" activeCell="E1" sqref="E1"/>
      <selection pane="bottomLeft" activeCell="A4" sqref="A4"/>
      <selection pane="bottomRight" activeCell="M5" sqref="M5"/>
    </sheetView>
  </sheetViews>
  <sheetFormatPr defaultColWidth="6.85546875" defaultRowHeight="12.75" customHeight="1" x14ac:dyDescent="0.2"/>
  <cols>
    <col min="1" max="1" width="10.28515625" style="206" customWidth="1"/>
    <col min="2" max="2" width="39.5703125" style="204" customWidth="1"/>
    <col min="3" max="3" width="44.5703125" style="204" customWidth="1"/>
    <col min="4" max="4" width="9.85546875" style="204" customWidth="1"/>
    <col min="5" max="5" width="2.7109375" style="204" customWidth="1"/>
    <col min="6" max="12" width="8.28515625" style="204" customWidth="1"/>
    <col min="13" max="13" width="8.28515625" style="206" customWidth="1"/>
    <col min="14" max="14" width="8.28515625" style="204" customWidth="1"/>
    <col min="15" max="15" width="9.28515625" style="204" customWidth="1"/>
    <col min="16" max="16" width="7.7109375" style="204" customWidth="1"/>
    <col min="17" max="17" width="7.85546875" style="204" customWidth="1"/>
    <col min="18" max="18" width="7.7109375" style="204" customWidth="1"/>
    <col min="19" max="19" width="8.42578125" style="204" customWidth="1"/>
    <col min="20" max="21" width="8.28515625" style="204" customWidth="1"/>
    <col min="22" max="24" width="7.85546875" style="204" customWidth="1"/>
    <col min="25" max="16384" width="6.85546875" style="204"/>
  </cols>
  <sheetData>
    <row r="1" spans="1:24" ht="15.75" x14ac:dyDescent="0.2">
      <c r="A1" s="106" t="s">
        <v>508</v>
      </c>
    </row>
    <row r="2" spans="1:24" ht="12.75" customHeight="1" thickBot="1" x14ac:dyDescent="0.25">
      <c r="A2" s="205"/>
      <c r="F2" s="75"/>
      <c r="G2" s="75"/>
      <c r="H2" s="75"/>
      <c r="I2" s="75"/>
      <c r="J2" s="75"/>
      <c r="K2" s="75"/>
      <c r="L2" s="74"/>
      <c r="M2" s="130"/>
      <c r="N2" s="74"/>
    </row>
    <row r="3" spans="1:24" ht="26.25" thickBot="1" x14ac:dyDescent="0.25">
      <c r="A3" s="255"/>
      <c r="B3" s="256"/>
      <c r="C3" s="257"/>
      <c r="D3" s="258" t="s">
        <v>298</v>
      </c>
      <c r="E3" s="259"/>
      <c r="F3" s="260" t="s">
        <v>42</v>
      </c>
      <c r="G3" s="260" t="s">
        <v>11</v>
      </c>
      <c r="H3" s="260" t="s">
        <v>12</v>
      </c>
      <c r="I3" s="260" t="s">
        <v>13</v>
      </c>
      <c r="J3" s="260" t="s">
        <v>14</v>
      </c>
      <c r="K3" s="260" t="s">
        <v>15</v>
      </c>
      <c r="L3" s="261" t="s">
        <v>16</v>
      </c>
      <c r="M3" s="470" t="s">
        <v>17</v>
      </c>
      <c r="N3" s="483" t="s">
        <v>316</v>
      </c>
      <c r="O3" s="468" t="s">
        <v>317</v>
      </c>
      <c r="P3" s="468" t="s">
        <v>318</v>
      </c>
      <c r="Q3" s="468" t="s">
        <v>536</v>
      </c>
      <c r="R3" s="468" t="s">
        <v>537</v>
      </c>
      <c r="S3" s="468" t="s">
        <v>538</v>
      </c>
      <c r="T3" s="468" t="s">
        <v>539</v>
      </c>
      <c r="U3" s="468" t="s">
        <v>540</v>
      </c>
      <c r="V3" s="468" t="s">
        <v>711</v>
      </c>
      <c r="W3" s="468" t="s">
        <v>723</v>
      </c>
      <c r="X3" s="484" t="s">
        <v>929</v>
      </c>
    </row>
    <row r="4" spans="1:24" ht="12.75" customHeight="1" x14ac:dyDescent="0.2">
      <c r="A4" s="268" t="s">
        <v>165</v>
      </c>
      <c r="B4" s="250"/>
      <c r="C4" s="269"/>
      <c r="D4" s="270"/>
      <c r="E4" s="271"/>
      <c r="F4" s="250"/>
      <c r="G4" s="250"/>
      <c r="H4" s="250"/>
      <c r="I4" s="250"/>
      <c r="J4" s="250"/>
      <c r="K4" s="250"/>
      <c r="L4" s="253"/>
      <c r="M4" s="471"/>
      <c r="N4" s="480"/>
      <c r="O4" s="481"/>
      <c r="P4" s="481"/>
      <c r="Q4" s="481"/>
      <c r="R4" s="481"/>
      <c r="S4" s="481"/>
      <c r="T4" s="481"/>
      <c r="U4" s="481"/>
      <c r="V4" s="481"/>
      <c r="W4" s="481"/>
      <c r="X4" s="482"/>
    </row>
    <row r="5" spans="1:24" ht="12.75" customHeight="1" x14ac:dyDescent="0.2">
      <c r="A5" s="502" t="s">
        <v>724</v>
      </c>
      <c r="B5" s="503" t="s">
        <v>725</v>
      </c>
      <c r="C5" s="503" t="s">
        <v>726</v>
      </c>
      <c r="D5" s="240">
        <v>548</v>
      </c>
      <c r="E5" s="231"/>
      <c r="F5" s="208"/>
      <c r="G5" s="512"/>
      <c r="H5" s="512">
        <v>50</v>
      </c>
      <c r="I5" s="512">
        <v>75</v>
      </c>
      <c r="J5" s="512">
        <v>100</v>
      </c>
      <c r="K5" s="512">
        <v>125</v>
      </c>
      <c r="L5" s="513">
        <v>102</v>
      </c>
      <c r="M5" s="532">
        <f>SUM(H5:L5)</f>
        <v>452</v>
      </c>
      <c r="N5" s="475"/>
      <c r="O5" s="469"/>
      <c r="P5" s="469"/>
      <c r="Q5" s="469"/>
      <c r="R5" s="469"/>
      <c r="S5" s="469"/>
      <c r="T5" s="469"/>
      <c r="U5" s="469"/>
      <c r="V5" s="469"/>
      <c r="W5" s="469"/>
      <c r="X5" s="476"/>
    </row>
    <row r="6" spans="1:24" ht="12.75" customHeight="1" x14ac:dyDescent="0.2">
      <c r="A6" s="237"/>
      <c r="B6" s="238"/>
      <c r="C6" s="239"/>
      <c r="D6" s="240"/>
      <c r="E6" s="231"/>
      <c r="F6" s="208"/>
      <c r="G6" s="512"/>
      <c r="H6" s="512"/>
      <c r="I6" s="512"/>
      <c r="J6" s="512"/>
      <c r="K6" s="512"/>
      <c r="L6" s="514"/>
      <c r="M6" s="472"/>
      <c r="N6" s="475"/>
      <c r="O6" s="469"/>
      <c r="P6" s="469"/>
      <c r="Q6" s="469"/>
      <c r="R6" s="469"/>
      <c r="S6" s="469"/>
      <c r="T6" s="469"/>
      <c r="U6" s="469"/>
      <c r="V6" s="469"/>
      <c r="W6" s="469"/>
      <c r="X6" s="476"/>
    </row>
    <row r="7" spans="1:24" ht="12.75" customHeight="1" x14ac:dyDescent="0.2">
      <c r="A7" s="233" t="s">
        <v>60</v>
      </c>
      <c r="B7" s="208"/>
      <c r="C7" s="234"/>
      <c r="D7" s="235"/>
      <c r="E7" s="236"/>
      <c r="F7" s="208"/>
      <c r="G7" s="512"/>
      <c r="H7" s="512"/>
      <c r="I7" s="512"/>
      <c r="J7" s="512"/>
      <c r="K7" s="512"/>
      <c r="L7" s="514"/>
      <c r="M7" s="472"/>
      <c r="N7" s="475"/>
      <c r="O7" s="469"/>
      <c r="P7" s="469"/>
      <c r="Q7" s="469"/>
      <c r="R7" s="469"/>
      <c r="S7" s="469"/>
      <c r="T7" s="469"/>
      <c r="U7" s="469"/>
      <c r="V7" s="469"/>
      <c r="W7" s="469"/>
      <c r="X7" s="476"/>
    </row>
    <row r="8" spans="1:24" ht="12.75" customHeight="1" x14ac:dyDescent="0.2">
      <c r="A8" s="233" t="s">
        <v>727</v>
      </c>
      <c r="B8" s="504" t="s">
        <v>930</v>
      </c>
      <c r="C8" s="234" t="s">
        <v>728</v>
      </c>
      <c r="D8" s="235">
        <v>2500</v>
      </c>
      <c r="E8" s="236"/>
      <c r="F8" s="208"/>
      <c r="G8" s="512"/>
      <c r="H8" s="512"/>
      <c r="I8" s="512"/>
      <c r="J8" s="512">
        <v>100</v>
      </c>
      <c r="K8" s="512">
        <v>150</v>
      </c>
      <c r="L8" s="514">
        <v>200</v>
      </c>
      <c r="M8" s="472">
        <f>SUM(G8:L8)</f>
        <v>450</v>
      </c>
      <c r="N8" s="517">
        <v>200</v>
      </c>
      <c r="O8" s="518">
        <v>200</v>
      </c>
      <c r="P8" s="518">
        <v>200</v>
      </c>
      <c r="Q8" s="518">
        <v>200</v>
      </c>
      <c r="R8" s="518">
        <v>200</v>
      </c>
      <c r="S8" s="518">
        <v>200</v>
      </c>
      <c r="T8" s="518">
        <v>200</v>
      </c>
      <c r="U8" s="518">
        <v>200</v>
      </c>
      <c r="V8" s="518">
        <v>200</v>
      </c>
      <c r="W8" s="518">
        <v>200</v>
      </c>
      <c r="X8" s="514">
        <v>50</v>
      </c>
    </row>
    <row r="9" spans="1:24" ht="12.75" customHeight="1" x14ac:dyDescent="0.2">
      <c r="A9" s="233" t="s">
        <v>59</v>
      </c>
      <c r="B9" s="208" t="s">
        <v>168</v>
      </c>
      <c r="C9" s="234" t="s">
        <v>327</v>
      </c>
      <c r="D9" s="240">
        <v>900</v>
      </c>
      <c r="E9" s="236"/>
      <c r="F9" s="208"/>
      <c r="G9" s="512">
        <v>100</v>
      </c>
      <c r="H9" s="512">
        <v>176</v>
      </c>
      <c r="I9" s="512">
        <v>176</v>
      </c>
      <c r="J9" s="512">
        <v>176</v>
      </c>
      <c r="K9" s="512">
        <v>176</v>
      </c>
      <c r="L9" s="512">
        <v>96</v>
      </c>
      <c r="M9" s="472">
        <f t="shared" ref="M9:M18" si="0">SUM(G9:L9)</f>
        <v>900</v>
      </c>
      <c r="N9" s="475"/>
      <c r="O9" s="469"/>
      <c r="P9" s="469"/>
      <c r="Q9" s="469"/>
      <c r="R9" s="469"/>
      <c r="S9" s="469"/>
      <c r="T9" s="469"/>
      <c r="U9" s="469"/>
      <c r="V9" s="469"/>
      <c r="W9" s="469"/>
      <c r="X9" s="476"/>
    </row>
    <row r="10" spans="1:24" ht="12.75" customHeight="1" x14ac:dyDescent="0.2">
      <c r="A10" s="233" t="s">
        <v>683</v>
      </c>
      <c r="B10" s="208" t="s">
        <v>684</v>
      </c>
      <c r="C10" s="234" t="s">
        <v>685</v>
      </c>
      <c r="D10" s="515">
        <v>449</v>
      </c>
      <c r="E10" s="236"/>
      <c r="F10" s="208"/>
      <c r="G10" s="512">
        <v>49</v>
      </c>
      <c r="H10" s="512">
        <v>80</v>
      </c>
      <c r="I10" s="512">
        <v>80</v>
      </c>
      <c r="J10" s="512">
        <v>80</v>
      </c>
      <c r="K10" s="512">
        <v>80</v>
      </c>
      <c r="L10" s="514">
        <v>80</v>
      </c>
      <c r="M10" s="516">
        <f t="shared" si="0"/>
        <v>449</v>
      </c>
      <c r="N10" s="519">
        <v>80</v>
      </c>
      <c r="O10" s="512">
        <v>80</v>
      </c>
      <c r="P10" s="512">
        <v>10</v>
      </c>
      <c r="Q10" s="469"/>
      <c r="R10" s="469"/>
      <c r="S10" s="469"/>
      <c r="T10" s="469"/>
      <c r="U10" s="469"/>
      <c r="V10" s="469"/>
      <c r="W10" s="469"/>
      <c r="X10" s="476"/>
    </row>
    <row r="11" spans="1:24" ht="12.75" customHeight="1" x14ac:dyDescent="0.2">
      <c r="A11" s="233" t="s">
        <v>166</v>
      </c>
      <c r="B11" s="208" t="s">
        <v>167</v>
      </c>
      <c r="C11" s="234" t="s">
        <v>326</v>
      </c>
      <c r="D11" s="240">
        <v>296</v>
      </c>
      <c r="E11" s="236"/>
      <c r="F11" s="208"/>
      <c r="G11" s="512"/>
      <c r="H11" s="512">
        <v>75</v>
      </c>
      <c r="I11" s="512">
        <v>75</v>
      </c>
      <c r="J11" s="512">
        <v>75</v>
      </c>
      <c r="K11" s="512">
        <v>71</v>
      </c>
      <c r="L11" s="514">
        <v>0</v>
      </c>
      <c r="M11" s="472">
        <f t="shared" si="0"/>
        <v>296</v>
      </c>
      <c r="N11" s="475"/>
      <c r="O11" s="469"/>
      <c r="P11" s="469"/>
      <c r="Q11" s="469"/>
      <c r="R11" s="469"/>
      <c r="S11" s="469"/>
      <c r="T11" s="469"/>
      <c r="U11" s="469"/>
      <c r="V11" s="469"/>
      <c r="W11" s="469"/>
      <c r="X11" s="476"/>
    </row>
    <row r="12" spans="1:24" ht="12.75" customHeight="1" x14ac:dyDescent="0.2">
      <c r="A12" s="233" t="s">
        <v>729</v>
      </c>
      <c r="B12" s="208" t="s">
        <v>730</v>
      </c>
      <c r="C12" s="234" t="s">
        <v>731</v>
      </c>
      <c r="D12" s="235">
        <v>200</v>
      </c>
      <c r="E12" s="236"/>
      <c r="F12" s="208"/>
      <c r="G12" s="512">
        <v>40</v>
      </c>
      <c r="H12" s="512">
        <v>40</v>
      </c>
      <c r="I12" s="512">
        <v>40</v>
      </c>
      <c r="J12" s="512">
        <v>40</v>
      </c>
      <c r="K12" s="512">
        <v>40</v>
      </c>
      <c r="L12" s="512">
        <v>0</v>
      </c>
      <c r="M12" s="472">
        <f t="shared" si="0"/>
        <v>200</v>
      </c>
      <c r="N12" s="475"/>
      <c r="O12" s="469"/>
      <c r="P12" s="469"/>
      <c r="Q12" s="469"/>
      <c r="R12" s="469"/>
      <c r="S12" s="469"/>
      <c r="T12" s="469"/>
      <c r="U12" s="469"/>
      <c r="V12" s="469"/>
      <c r="W12" s="469"/>
      <c r="X12" s="476"/>
    </row>
    <row r="13" spans="1:24" ht="12.75" customHeight="1" x14ac:dyDescent="0.2">
      <c r="A13" s="233" t="s">
        <v>172</v>
      </c>
      <c r="B13" s="208" t="s">
        <v>173</v>
      </c>
      <c r="C13" s="234" t="s">
        <v>330</v>
      </c>
      <c r="D13" s="235">
        <v>180</v>
      </c>
      <c r="E13" s="236"/>
      <c r="F13" s="466"/>
      <c r="G13" s="512"/>
      <c r="H13" s="512">
        <v>30</v>
      </c>
      <c r="I13" s="512">
        <v>50</v>
      </c>
      <c r="J13" s="512">
        <v>50</v>
      </c>
      <c r="K13" s="512">
        <v>50</v>
      </c>
      <c r="L13" s="512">
        <v>0</v>
      </c>
      <c r="M13" s="472">
        <f t="shared" si="0"/>
        <v>180</v>
      </c>
      <c r="N13" s="475"/>
      <c r="O13" s="469"/>
      <c r="P13" s="469"/>
      <c r="Q13" s="469"/>
      <c r="R13" s="469"/>
      <c r="S13" s="469"/>
      <c r="T13" s="469"/>
      <c r="U13" s="469"/>
      <c r="V13" s="469"/>
      <c r="W13" s="469"/>
      <c r="X13" s="476"/>
    </row>
    <row r="14" spans="1:24" ht="12.75" customHeight="1" x14ac:dyDescent="0.2">
      <c r="A14" s="233" t="s">
        <v>686</v>
      </c>
      <c r="B14" s="208" t="s">
        <v>687</v>
      </c>
      <c r="C14" s="234" t="s">
        <v>688</v>
      </c>
      <c r="D14" s="235">
        <v>150</v>
      </c>
      <c r="E14" s="236"/>
      <c r="F14" s="208"/>
      <c r="G14" s="512">
        <v>40</v>
      </c>
      <c r="H14" s="512">
        <v>40</v>
      </c>
      <c r="I14" s="512">
        <v>40</v>
      </c>
      <c r="J14" s="512">
        <v>30</v>
      </c>
      <c r="K14" s="512">
        <v>0</v>
      </c>
      <c r="L14" s="514">
        <v>0</v>
      </c>
      <c r="M14" s="472">
        <f t="shared" si="0"/>
        <v>150</v>
      </c>
      <c r="N14" s="475"/>
      <c r="O14" s="469"/>
      <c r="P14" s="469"/>
      <c r="Q14" s="469"/>
      <c r="R14" s="469"/>
      <c r="S14" s="469"/>
      <c r="T14" s="469"/>
      <c r="U14" s="469"/>
      <c r="V14" s="469"/>
      <c r="W14" s="469"/>
      <c r="X14" s="476"/>
    </row>
    <row r="15" spans="1:24" ht="12.75" customHeight="1" x14ac:dyDescent="0.2">
      <c r="A15" s="233" t="s">
        <v>689</v>
      </c>
      <c r="B15" s="208" t="s">
        <v>690</v>
      </c>
      <c r="C15" s="234" t="s">
        <v>691</v>
      </c>
      <c r="D15" s="235">
        <v>99</v>
      </c>
      <c r="E15" s="236"/>
      <c r="G15" s="512">
        <v>20</v>
      </c>
      <c r="H15" s="512">
        <v>50</v>
      </c>
      <c r="I15" s="512">
        <v>29</v>
      </c>
      <c r="J15" s="512"/>
      <c r="K15" s="512"/>
      <c r="L15" s="512"/>
      <c r="M15" s="472">
        <f>SUM(G15:L15)</f>
        <v>99</v>
      </c>
      <c r="N15" s="475"/>
      <c r="O15" s="469"/>
      <c r="P15" s="469"/>
      <c r="Q15" s="469"/>
      <c r="R15" s="469"/>
      <c r="S15" s="469"/>
      <c r="T15" s="469"/>
      <c r="U15" s="469"/>
      <c r="V15" s="469"/>
      <c r="W15" s="469"/>
      <c r="X15" s="476"/>
    </row>
    <row r="16" spans="1:24" ht="12.75" customHeight="1" x14ac:dyDescent="0.2">
      <c r="A16" s="233" t="s">
        <v>61</v>
      </c>
      <c r="B16" s="208" t="s">
        <v>169</v>
      </c>
      <c r="C16" s="234" t="s">
        <v>328</v>
      </c>
      <c r="D16" s="240">
        <v>50</v>
      </c>
      <c r="E16" s="236"/>
      <c r="F16" s="208"/>
      <c r="G16" s="512"/>
      <c r="H16" s="512"/>
      <c r="I16" s="512">
        <v>25</v>
      </c>
      <c r="J16" s="512">
        <v>25</v>
      </c>
      <c r="K16" s="512"/>
      <c r="L16" s="514"/>
      <c r="M16" s="472">
        <f t="shared" si="0"/>
        <v>50</v>
      </c>
      <c r="N16" s="475"/>
      <c r="O16" s="469"/>
      <c r="P16" s="469"/>
      <c r="Q16" s="469"/>
      <c r="R16" s="469"/>
      <c r="S16" s="469"/>
      <c r="T16" s="469"/>
      <c r="U16" s="469"/>
      <c r="V16" s="469"/>
      <c r="W16" s="469"/>
      <c r="X16" s="476"/>
    </row>
    <row r="17" spans="1:24" ht="12.75" customHeight="1" x14ac:dyDescent="0.2">
      <c r="A17" s="233" t="s">
        <v>58</v>
      </c>
      <c r="B17" s="208" t="s">
        <v>170</v>
      </c>
      <c r="C17" s="234" t="s">
        <v>329</v>
      </c>
      <c r="D17" s="240">
        <v>37</v>
      </c>
      <c r="E17" s="236"/>
      <c r="F17" s="208"/>
      <c r="G17" s="512"/>
      <c r="H17" s="512"/>
      <c r="I17" s="512"/>
      <c r="J17" s="512">
        <v>37</v>
      </c>
      <c r="K17" s="512"/>
      <c r="L17" s="514"/>
      <c r="M17" s="472">
        <f t="shared" si="0"/>
        <v>37</v>
      </c>
      <c r="N17" s="475"/>
      <c r="O17" s="469"/>
      <c r="P17" s="469"/>
      <c r="Q17" s="469"/>
      <c r="R17" s="469"/>
      <c r="S17" s="469"/>
      <c r="T17" s="469"/>
      <c r="U17" s="469"/>
      <c r="V17" s="469"/>
      <c r="W17" s="469"/>
      <c r="X17" s="476"/>
    </row>
    <row r="18" spans="1:24" ht="12.75" customHeight="1" x14ac:dyDescent="0.2">
      <c r="A18" s="237" t="s">
        <v>697</v>
      </c>
      <c r="B18" s="208" t="s">
        <v>171</v>
      </c>
      <c r="C18" s="234" t="s">
        <v>698</v>
      </c>
      <c r="D18" s="235">
        <v>10</v>
      </c>
      <c r="E18" s="236"/>
      <c r="F18" s="208"/>
      <c r="G18" s="512"/>
      <c r="H18" s="512"/>
      <c r="I18" s="512">
        <v>10</v>
      </c>
      <c r="J18" s="512"/>
      <c r="K18" s="512"/>
      <c r="L18" s="514"/>
      <c r="M18" s="472">
        <f t="shared" si="0"/>
        <v>10</v>
      </c>
      <c r="N18" s="475"/>
      <c r="O18" s="469"/>
      <c r="P18" s="469"/>
      <c r="Q18" s="469"/>
      <c r="R18" s="469"/>
      <c r="S18" s="469"/>
      <c r="T18" s="469"/>
      <c r="U18" s="469"/>
      <c r="V18" s="469"/>
      <c r="W18" s="469"/>
      <c r="X18" s="476"/>
    </row>
    <row r="19" spans="1:24" ht="12.75" customHeight="1" x14ac:dyDescent="0.2">
      <c r="A19" s="237" t="s">
        <v>331</v>
      </c>
      <c r="B19" s="238" t="s">
        <v>332</v>
      </c>
      <c r="C19" s="239" t="s">
        <v>333</v>
      </c>
      <c r="D19" s="240">
        <v>5</v>
      </c>
      <c r="E19" s="231"/>
      <c r="F19" s="207"/>
      <c r="G19" s="207"/>
      <c r="H19" s="207"/>
      <c r="I19" s="207"/>
      <c r="J19" s="207"/>
      <c r="K19" s="207"/>
      <c r="L19" s="209"/>
      <c r="M19" s="472"/>
      <c r="N19" s="475"/>
      <c r="O19" s="469"/>
      <c r="P19" s="469"/>
      <c r="Q19" s="469"/>
      <c r="R19" s="469"/>
      <c r="S19" s="469"/>
      <c r="T19" s="469"/>
      <c r="U19" s="469"/>
      <c r="V19" s="469"/>
      <c r="W19" s="469"/>
      <c r="X19" s="476"/>
    </row>
    <row r="20" spans="1:24" ht="12.75" customHeight="1" x14ac:dyDescent="0.2">
      <c r="A20" s="237" t="s">
        <v>692</v>
      </c>
      <c r="B20" s="238" t="s">
        <v>693</v>
      </c>
      <c r="C20" s="239" t="s">
        <v>694</v>
      </c>
      <c r="D20" s="240">
        <v>1</v>
      </c>
      <c r="E20" s="231"/>
      <c r="F20" s="207"/>
      <c r="G20" s="207"/>
      <c r="H20" s="207"/>
      <c r="I20" s="207"/>
      <c r="J20" s="207"/>
      <c r="K20" s="207"/>
      <c r="L20" s="209"/>
      <c r="M20" s="472"/>
      <c r="N20" s="475"/>
      <c r="O20" s="469"/>
      <c r="P20" s="469"/>
      <c r="Q20" s="469"/>
      <c r="R20" s="469"/>
      <c r="S20" s="469"/>
      <c r="T20" s="469"/>
      <c r="U20" s="469"/>
      <c r="V20" s="469"/>
      <c r="W20" s="469"/>
      <c r="X20" s="476"/>
    </row>
    <row r="21" spans="1:24" ht="12.75" customHeight="1" x14ac:dyDescent="0.2">
      <c r="A21" s="237" t="s">
        <v>732</v>
      </c>
      <c r="B21" s="238" t="s">
        <v>733</v>
      </c>
      <c r="C21" s="239" t="s">
        <v>734</v>
      </c>
      <c r="D21" s="240">
        <v>1</v>
      </c>
      <c r="E21" s="231"/>
      <c r="F21" s="207"/>
      <c r="G21" s="207"/>
      <c r="H21" s="207"/>
      <c r="I21" s="207"/>
      <c r="J21" s="207"/>
      <c r="K21" s="207"/>
      <c r="L21" s="209"/>
      <c r="M21" s="472"/>
      <c r="N21" s="475"/>
      <c r="O21" s="469"/>
      <c r="P21" s="469"/>
      <c r="Q21" s="469"/>
      <c r="R21" s="469"/>
      <c r="S21" s="469"/>
      <c r="T21" s="469"/>
      <c r="U21" s="469"/>
      <c r="V21" s="469"/>
      <c r="W21" s="469"/>
      <c r="X21" s="476"/>
    </row>
    <row r="22" spans="1:24" ht="12.75" customHeight="1" thickBot="1" x14ac:dyDescent="0.25">
      <c r="A22" s="505" t="s">
        <v>695</v>
      </c>
      <c r="B22" s="506" t="s">
        <v>334</v>
      </c>
      <c r="C22" s="507" t="s">
        <v>696</v>
      </c>
      <c r="D22" s="508">
        <v>1</v>
      </c>
      <c r="E22" s="272"/>
      <c r="F22" s="273"/>
      <c r="G22" s="273"/>
      <c r="H22" s="273"/>
      <c r="I22" s="273"/>
      <c r="J22" s="273"/>
      <c r="K22" s="273"/>
      <c r="L22" s="274"/>
      <c r="M22" s="473"/>
      <c r="N22" s="475"/>
      <c r="O22" s="469"/>
      <c r="P22" s="469"/>
      <c r="Q22" s="469"/>
      <c r="R22" s="469"/>
      <c r="S22" s="469"/>
      <c r="T22" s="469"/>
      <c r="U22" s="469"/>
      <c r="V22" s="469"/>
      <c r="W22" s="469"/>
      <c r="X22" s="476"/>
    </row>
    <row r="23" spans="1:24" ht="12.75" customHeight="1" thickBot="1" x14ac:dyDescent="0.25">
      <c r="A23" s="262"/>
      <c r="B23" s="263"/>
      <c r="C23" s="264"/>
      <c r="D23" s="265"/>
      <c r="E23" s="266"/>
      <c r="F23" s="263"/>
      <c r="G23" s="263"/>
      <c r="H23" s="263"/>
      <c r="I23" s="263"/>
      <c r="J23" s="263"/>
      <c r="K23" s="263"/>
      <c r="L23" s="267"/>
      <c r="M23" s="474"/>
      <c r="N23" s="475"/>
      <c r="O23" s="469"/>
      <c r="P23" s="469"/>
      <c r="Q23" s="469"/>
      <c r="R23" s="469"/>
      <c r="S23" s="469"/>
      <c r="T23" s="469"/>
      <c r="U23" s="469"/>
      <c r="V23" s="469"/>
      <c r="W23" s="469"/>
      <c r="X23" s="476"/>
    </row>
    <row r="24" spans="1:24" ht="12.75" customHeight="1" x14ac:dyDescent="0.2">
      <c r="A24" s="249"/>
      <c r="B24" s="250"/>
      <c r="C24" s="251" t="s">
        <v>300</v>
      </c>
      <c r="D24" s="509">
        <f>D5+SUM(D8:D18)</f>
        <v>5419</v>
      </c>
      <c r="E24" s="252"/>
      <c r="F24" s="250">
        <f t="shared" ref="F24:I24" si="1">F5+SUM(F8:F18)</f>
        <v>0</v>
      </c>
      <c r="G24" s="250">
        <f t="shared" si="1"/>
        <v>249</v>
      </c>
      <c r="H24" s="250">
        <f t="shared" si="1"/>
        <v>541</v>
      </c>
      <c r="I24" s="250">
        <f t="shared" si="1"/>
        <v>600</v>
      </c>
      <c r="J24" s="250">
        <f>J8+SUM(J8:J18)</f>
        <v>713</v>
      </c>
      <c r="K24" s="250">
        <f>K8+SUM(K8:K18)</f>
        <v>717</v>
      </c>
      <c r="L24" s="253">
        <f>L8+SUM(L8:L18)</f>
        <v>576</v>
      </c>
      <c r="M24" s="471">
        <f>SUM(G24:L24)</f>
        <v>3396</v>
      </c>
      <c r="N24" s="475"/>
      <c r="O24" s="469"/>
      <c r="P24" s="469"/>
      <c r="Q24" s="469"/>
      <c r="R24" s="469"/>
      <c r="S24" s="469"/>
      <c r="T24" s="469"/>
      <c r="U24" s="469"/>
      <c r="V24" s="469"/>
      <c r="W24" s="469"/>
      <c r="X24" s="476"/>
    </row>
    <row r="25" spans="1:24" ht="12.75" customHeight="1" thickBot="1" x14ac:dyDescent="0.25">
      <c r="A25" s="241"/>
      <c r="B25" s="242"/>
      <c r="C25" s="243" t="s">
        <v>299</v>
      </c>
      <c r="D25" s="510">
        <f>SUM(D19:D22)</f>
        <v>8</v>
      </c>
      <c r="E25" s="244"/>
      <c r="F25" s="531">
        <f t="shared" ref="F25:H25" si="2">$D25/3</f>
        <v>2.6666666666666665</v>
      </c>
      <c r="G25" s="531">
        <f t="shared" si="2"/>
        <v>2.6666666666666665</v>
      </c>
      <c r="H25" s="531">
        <f t="shared" si="2"/>
        <v>2.6666666666666665</v>
      </c>
      <c r="I25" s="242"/>
      <c r="J25" s="242"/>
      <c r="K25" s="242"/>
      <c r="L25" s="254"/>
      <c r="M25" s="473">
        <f>SUM(F25:L25)</f>
        <v>8</v>
      </c>
      <c r="N25" s="475"/>
      <c r="O25" s="469"/>
      <c r="P25" s="469"/>
      <c r="Q25" s="469"/>
      <c r="R25" s="469"/>
      <c r="S25" s="469"/>
      <c r="T25" s="469"/>
      <c r="U25" s="469"/>
      <c r="V25" s="469"/>
      <c r="W25" s="469"/>
      <c r="X25" s="476"/>
    </row>
    <row r="26" spans="1:24" ht="12.75" customHeight="1" thickBot="1" x14ac:dyDescent="0.25">
      <c r="A26" s="245"/>
      <c r="B26" s="246"/>
      <c r="C26" s="247" t="s">
        <v>17</v>
      </c>
      <c r="D26" s="511">
        <f>SUM(D5:D22)</f>
        <v>5427</v>
      </c>
      <c r="E26" s="248"/>
      <c r="F26" s="521">
        <f t="shared" ref="F26:L26" si="3">F24+F25</f>
        <v>2.6666666666666665</v>
      </c>
      <c r="G26" s="521">
        <f t="shared" si="3"/>
        <v>251.66666666666666</v>
      </c>
      <c r="H26" s="521">
        <f t="shared" si="3"/>
        <v>543.66666666666663</v>
      </c>
      <c r="I26" s="521">
        <f t="shared" si="3"/>
        <v>600</v>
      </c>
      <c r="J26" s="521">
        <f t="shared" si="3"/>
        <v>713</v>
      </c>
      <c r="K26" s="521">
        <f t="shared" si="3"/>
        <v>717</v>
      </c>
      <c r="L26" s="522">
        <f t="shared" si="3"/>
        <v>576</v>
      </c>
      <c r="M26" s="523">
        <f>SUM(F26:L26)</f>
        <v>3404</v>
      </c>
      <c r="N26" s="477"/>
      <c r="O26" s="478"/>
      <c r="P26" s="478"/>
      <c r="Q26" s="478"/>
      <c r="R26" s="478"/>
      <c r="S26" s="478"/>
      <c r="T26" s="478"/>
      <c r="U26" s="478"/>
      <c r="V26" s="478"/>
      <c r="W26" s="478"/>
      <c r="X26" s="479"/>
    </row>
    <row r="28" spans="1:24" ht="12.75" customHeight="1" x14ac:dyDescent="0.25">
      <c r="B28" s="24" t="s">
        <v>932</v>
      </c>
      <c r="P28" s="53"/>
    </row>
    <row r="29" spans="1:24" ht="12.75" customHeight="1" x14ac:dyDescent="0.2">
      <c r="P29" s="520"/>
    </row>
  </sheetData>
  <sortState xmlns:xlrd2="http://schemas.microsoft.com/office/spreadsheetml/2017/richdata2" ref="A19:N29">
    <sortCondition descending="1" ref="D19:D29"/>
  </sortState>
  <pageMargins left="0" right="0" top="0" bottom="0" header="0" footer="0"/>
  <pageSetup paperSize="9" fitToWidth="0" fitToHeight="0"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R217"/>
  <sheetViews>
    <sheetView zoomScale="87" zoomScaleNormal="87" workbookViewId="0">
      <pane xSplit="4" ySplit="3" topLeftCell="E181" activePane="bottomRight" state="frozen"/>
      <selection pane="topRight" activeCell="E1" sqref="E1"/>
      <selection pane="bottomLeft" activeCell="A4" sqref="A4"/>
      <selection pane="bottomRight" activeCell="A208" sqref="A208:XFD208"/>
    </sheetView>
  </sheetViews>
  <sheetFormatPr defaultColWidth="6.85546875" defaultRowHeight="12.75" customHeight="1" x14ac:dyDescent="0.2"/>
  <cols>
    <col min="1" max="1" width="12.28515625" style="128" customWidth="1"/>
    <col min="2" max="2" width="32.28515625" style="108" customWidth="1"/>
    <col min="3" max="3" width="35.42578125" style="108" customWidth="1"/>
    <col min="4" max="8" width="11.7109375" style="108" customWidth="1"/>
    <col min="9" max="9" width="2.28515625" style="108" customWidth="1"/>
    <col min="10" max="16" width="8.5703125" style="108" customWidth="1"/>
    <col min="17" max="17" width="8.5703125" style="108" hidden="1" customWidth="1"/>
    <col min="18" max="18" width="8.5703125" style="128" customWidth="1"/>
    <col min="19" max="16384" width="6.85546875" style="108"/>
  </cols>
  <sheetData>
    <row r="1" spans="1:18" ht="15.75" x14ac:dyDescent="0.2">
      <c r="A1" s="102" t="s">
        <v>509</v>
      </c>
    </row>
    <row r="2" spans="1:18" ht="12.75" customHeight="1" thickBot="1" x14ac:dyDescent="0.25">
      <c r="J2" s="104" t="s">
        <v>297</v>
      </c>
      <c r="K2" s="75"/>
      <c r="L2" s="75"/>
      <c r="M2" s="75"/>
      <c r="N2" s="74"/>
      <c r="O2" s="74"/>
      <c r="P2" s="74"/>
      <c r="Q2" s="74"/>
      <c r="R2" s="130"/>
    </row>
    <row r="3" spans="1:18" ht="38.25" x14ac:dyDescent="0.2">
      <c r="A3" s="187"/>
      <c r="B3" s="188"/>
      <c r="C3" s="199"/>
      <c r="D3" s="198" t="s">
        <v>544</v>
      </c>
      <c r="E3" s="189" t="s">
        <v>174</v>
      </c>
      <c r="F3" s="189" t="s">
        <v>175</v>
      </c>
      <c r="G3" s="189" t="s">
        <v>545</v>
      </c>
      <c r="H3" s="191" t="s">
        <v>546</v>
      </c>
      <c r="I3" s="195"/>
      <c r="J3" s="190" t="s">
        <v>42</v>
      </c>
      <c r="K3" s="190" t="s">
        <v>11</v>
      </c>
      <c r="L3" s="190" t="s">
        <v>12</v>
      </c>
      <c r="M3" s="190" t="s">
        <v>13</v>
      </c>
      <c r="N3" s="190" t="s">
        <v>14</v>
      </c>
      <c r="O3" s="190" t="s">
        <v>15</v>
      </c>
      <c r="P3" s="196" t="s">
        <v>16</v>
      </c>
      <c r="Q3" s="196"/>
      <c r="R3" s="194" t="s">
        <v>17</v>
      </c>
    </row>
    <row r="4" spans="1:18" ht="12.75" customHeight="1" thickBot="1" x14ac:dyDescent="0.25">
      <c r="A4" s="413" t="s">
        <v>176</v>
      </c>
      <c r="B4" s="134"/>
      <c r="C4" s="151"/>
      <c r="D4" s="135"/>
      <c r="E4" s="134"/>
      <c r="F4" s="134"/>
      <c r="G4" s="134"/>
      <c r="H4" s="151"/>
      <c r="I4" s="122"/>
      <c r="J4" s="123"/>
      <c r="K4" s="110"/>
      <c r="L4" s="110"/>
      <c r="M4" s="110"/>
      <c r="N4" s="110"/>
      <c r="O4" s="110"/>
      <c r="P4" s="110"/>
      <c r="Q4" s="118"/>
      <c r="R4" s="125"/>
    </row>
    <row r="5" spans="1:18" ht="12.75" customHeight="1" x14ac:dyDescent="0.2">
      <c r="A5" s="420" t="s">
        <v>269</v>
      </c>
      <c r="B5" s="423" t="s">
        <v>928</v>
      </c>
      <c r="C5" s="423" t="s">
        <v>335</v>
      </c>
      <c r="D5" s="426">
        <v>450</v>
      </c>
      <c r="E5" s="426">
        <v>71</v>
      </c>
      <c r="F5" s="426">
        <v>27</v>
      </c>
      <c r="G5" s="426">
        <v>352</v>
      </c>
      <c r="H5" s="427">
        <v>423</v>
      </c>
      <c r="I5" s="275"/>
      <c r="J5" s="524">
        <v>60</v>
      </c>
      <c r="K5" s="524">
        <v>60</v>
      </c>
      <c r="L5" s="524">
        <v>60</v>
      </c>
      <c r="M5" s="524">
        <v>60</v>
      </c>
      <c r="N5" s="524">
        <v>60</v>
      </c>
      <c r="O5" s="524">
        <v>60</v>
      </c>
      <c r="P5" s="525">
        <v>63</v>
      </c>
      <c r="Q5" s="302"/>
      <c r="R5" s="279">
        <f>SUM(J5:Q5)</f>
        <v>423</v>
      </c>
    </row>
    <row r="6" spans="1:18" ht="12.75" customHeight="1" x14ac:dyDescent="0.2">
      <c r="A6" s="421" t="s">
        <v>336</v>
      </c>
      <c r="B6" s="424" t="s">
        <v>337</v>
      </c>
      <c r="C6" s="424" t="s">
        <v>338</v>
      </c>
      <c r="D6" s="428">
        <v>375</v>
      </c>
      <c r="E6" s="428">
        <v>151</v>
      </c>
      <c r="F6" s="428">
        <v>159</v>
      </c>
      <c r="G6" s="428">
        <v>65</v>
      </c>
      <c r="H6" s="429">
        <v>216</v>
      </c>
      <c r="I6" s="275"/>
      <c r="J6" s="524">
        <v>148</v>
      </c>
      <c r="K6" s="524">
        <v>40</v>
      </c>
      <c r="L6" s="524">
        <v>28</v>
      </c>
      <c r="M6" s="524"/>
      <c r="N6" s="524"/>
      <c r="O6" s="524"/>
      <c r="P6" s="525"/>
      <c r="Q6" s="278"/>
      <c r="R6" s="279">
        <f t="shared" ref="R6:R33" si="0">SUM(J6:Q6)</f>
        <v>216</v>
      </c>
    </row>
    <row r="7" spans="1:18" ht="12.75" customHeight="1" x14ac:dyDescent="0.2">
      <c r="A7" s="421" t="s">
        <v>547</v>
      </c>
      <c r="B7" s="424" t="s">
        <v>548</v>
      </c>
      <c r="C7" s="424" t="s">
        <v>549</v>
      </c>
      <c r="D7" s="428">
        <v>235</v>
      </c>
      <c r="E7" s="428">
        <v>74</v>
      </c>
      <c r="F7" s="428">
        <v>43</v>
      </c>
      <c r="G7" s="428">
        <v>118</v>
      </c>
      <c r="H7" s="429">
        <v>192</v>
      </c>
      <c r="I7" s="275"/>
      <c r="J7" s="524">
        <v>53</v>
      </c>
      <c r="K7" s="524">
        <v>52</v>
      </c>
      <c r="L7" s="524">
        <v>52</v>
      </c>
      <c r="M7" s="524">
        <v>35</v>
      </c>
      <c r="N7" s="524"/>
      <c r="O7" s="524"/>
      <c r="P7" s="525"/>
      <c r="Q7" s="278"/>
      <c r="R7" s="279">
        <f t="shared" si="0"/>
        <v>192</v>
      </c>
    </row>
    <row r="8" spans="1:18" ht="12.75" customHeight="1" x14ac:dyDescent="0.2">
      <c r="A8" s="421" t="s">
        <v>245</v>
      </c>
      <c r="B8" s="424" t="s">
        <v>246</v>
      </c>
      <c r="C8" s="424" t="s">
        <v>339</v>
      </c>
      <c r="D8" s="428">
        <v>200</v>
      </c>
      <c r="E8" s="428">
        <v>37</v>
      </c>
      <c r="F8" s="428">
        <v>134</v>
      </c>
      <c r="G8" s="428">
        <v>29</v>
      </c>
      <c r="H8" s="429">
        <v>66</v>
      </c>
      <c r="I8" s="275"/>
      <c r="J8" s="524">
        <v>66</v>
      </c>
      <c r="K8" s="524"/>
      <c r="L8" s="524"/>
      <c r="M8" s="524"/>
      <c r="N8" s="524"/>
      <c r="O8" s="524"/>
      <c r="P8" s="525"/>
      <c r="Q8" s="278"/>
      <c r="R8" s="279">
        <f t="shared" si="0"/>
        <v>66</v>
      </c>
    </row>
    <row r="9" spans="1:18" ht="12.75" customHeight="1" x14ac:dyDescent="0.2">
      <c r="A9" s="421" t="s">
        <v>341</v>
      </c>
      <c r="B9" s="424" t="s">
        <v>342</v>
      </c>
      <c r="C9" s="424" t="s">
        <v>343</v>
      </c>
      <c r="D9" s="428">
        <v>150</v>
      </c>
      <c r="E9" s="428">
        <v>0</v>
      </c>
      <c r="F9" s="428">
        <v>0</v>
      </c>
      <c r="G9" s="428">
        <v>114</v>
      </c>
      <c r="H9" s="429">
        <v>114</v>
      </c>
      <c r="I9" s="275"/>
      <c r="J9" s="524"/>
      <c r="K9" s="524">
        <v>55</v>
      </c>
      <c r="L9" s="524">
        <v>95</v>
      </c>
      <c r="M9" s="524"/>
      <c r="N9" s="524"/>
      <c r="O9" s="524"/>
      <c r="P9" s="525"/>
      <c r="Q9" s="278"/>
      <c r="R9" s="279">
        <f t="shared" si="0"/>
        <v>150</v>
      </c>
    </row>
    <row r="10" spans="1:18" ht="12.75" customHeight="1" x14ac:dyDescent="0.2">
      <c r="A10" s="421" t="s">
        <v>550</v>
      </c>
      <c r="B10" s="424" t="s">
        <v>543</v>
      </c>
      <c r="C10" s="424" t="s">
        <v>551</v>
      </c>
      <c r="D10" s="428">
        <v>150</v>
      </c>
      <c r="E10" s="428">
        <v>69</v>
      </c>
      <c r="F10" s="428">
        <v>74</v>
      </c>
      <c r="G10" s="428">
        <v>7</v>
      </c>
      <c r="H10" s="429">
        <v>76</v>
      </c>
      <c r="I10" s="275"/>
      <c r="J10" s="524">
        <v>57</v>
      </c>
      <c r="K10" s="524">
        <v>19</v>
      </c>
      <c r="L10" s="524"/>
      <c r="M10" s="524"/>
      <c r="N10" s="524"/>
      <c r="O10" s="524"/>
      <c r="P10" s="525"/>
      <c r="Q10" s="278"/>
      <c r="R10" s="279">
        <f t="shared" si="0"/>
        <v>76</v>
      </c>
    </row>
    <row r="11" spans="1:18" ht="12.75" customHeight="1" x14ac:dyDescent="0.2">
      <c r="A11" s="421" t="s">
        <v>257</v>
      </c>
      <c r="B11" s="424" t="s">
        <v>258</v>
      </c>
      <c r="C11" s="424" t="s">
        <v>340</v>
      </c>
      <c r="D11" s="428">
        <v>150</v>
      </c>
      <c r="E11" s="428">
        <v>27</v>
      </c>
      <c r="F11" s="428">
        <v>118</v>
      </c>
      <c r="G11" s="428">
        <v>5</v>
      </c>
      <c r="H11" s="429">
        <v>32</v>
      </c>
      <c r="I11" s="275"/>
      <c r="J11" s="524">
        <v>32</v>
      </c>
      <c r="K11" s="524"/>
      <c r="L11" s="524"/>
      <c r="M11" s="524"/>
      <c r="N11" s="524"/>
      <c r="O11" s="524"/>
      <c r="P11" s="525"/>
      <c r="Q11" s="278"/>
      <c r="R11" s="279">
        <f t="shared" si="0"/>
        <v>32</v>
      </c>
    </row>
    <row r="12" spans="1:18" ht="12.75" customHeight="1" x14ac:dyDescent="0.2">
      <c r="A12" s="421" t="s">
        <v>552</v>
      </c>
      <c r="B12" s="424" t="s">
        <v>553</v>
      </c>
      <c r="C12" s="424" t="s">
        <v>554</v>
      </c>
      <c r="D12" s="428">
        <v>147</v>
      </c>
      <c r="E12" s="428">
        <v>42</v>
      </c>
      <c r="F12" s="428">
        <v>54</v>
      </c>
      <c r="G12" s="428">
        <v>51</v>
      </c>
      <c r="H12" s="429">
        <v>93</v>
      </c>
      <c r="I12" s="275"/>
      <c r="J12" s="524">
        <v>65</v>
      </c>
      <c r="K12" s="524">
        <v>28</v>
      </c>
      <c r="L12" s="524"/>
      <c r="M12" s="524"/>
      <c r="N12" s="524"/>
      <c r="O12" s="524"/>
      <c r="P12" s="525"/>
      <c r="Q12" s="278"/>
      <c r="R12" s="279">
        <f t="shared" si="0"/>
        <v>93</v>
      </c>
    </row>
    <row r="13" spans="1:18" ht="12.75" customHeight="1" x14ac:dyDescent="0.2">
      <c r="A13" s="421" t="s">
        <v>253</v>
      </c>
      <c r="B13" s="424" t="s">
        <v>254</v>
      </c>
      <c r="C13" s="424" t="s">
        <v>344</v>
      </c>
      <c r="D13" s="428">
        <v>134</v>
      </c>
      <c r="E13" s="428">
        <v>17</v>
      </c>
      <c r="F13" s="428">
        <v>117</v>
      </c>
      <c r="G13" s="428">
        <v>0</v>
      </c>
      <c r="H13" s="429">
        <v>17</v>
      </c>
      <c r="I13" s="275"/>
      <c r="J13" s="524">
        <v>18</v>
      </c>
      <c r="K13" s="524"/>
      <c r="L13" s="524"/>
      <c r="M13" s="524"/>
      <c r="N13" s="524"/>
      <c r="O13" s="524"/>
      <c r="P13" s="525"/>
      <c r="Q13" s="278"/>
      <c r="R13" s="279">
        <f t="shared" si="0"/>
        <v>18</v>
      </c>
    </row>
    <row r="14" spans="1:18" ht="12.75" customHeight="1" x14ac:dyDescent="0.2">
      <c r="A14" s="421" t="s">
        <v>555</v>
      </c>
      <c r="B14" s="424" t="s">
        <v>216</v>
      </c>
      <c r="C14" s="424" t="s">
        <v>556</v>
      </c>
      <c r="D14" s="428">
        <v>133</v>
      </c>
      <c r="E14" s="428">
        <v>72</v>
      </c>
      <c r="F14" s="428">
        <v>35</v>
      </c>
      <c r="G14" s="428">
        <v>26</v>
      </c>
      <c r="H14" s="429">
        <v>98</v>
      </c>
      <c r="I14" s="275"/>
      <c r="J14" s="524">
        <v>50</v>
      </c>
      <c r="K14" s="524">
        <v>48</v>
      </c>
      <c r="L14" s="524"/>
      <c r="M14" s="524"/>
      <c r="N14" s="524"/>
      <c r="O14" s="524"/>
      <c r="P14" s="525"/>
      <c r="Q14" s="278"/>
      <c r="R14" s="279">
        <f t="shared" si="0"/>
        <v>98</v>
      </c>
    </row>
    <row r="15" spans="1:18" ht="12.75" customHeight="1" x14ac:dyDescent="0.2">
      <c r="A15" s="421" t="s">
        <v>345</v>
      </c>
      <c r="B15" s="424" t="s">
        <v>346</v>
      </c>
      <c r="C15" s="424" t="s">
        <v>347</v>
      </c>
      <c r="D15" s="428">
        <v>130</v>
      </c>
      <c r="E15" s="428">
        <v>37</v>
      </c>
      <c r="F15" s="428">
        <v>64</v>
      </c>
      <c r="G15" s="428">
        <v>29</v>
      </c>
      <c r="H15" s="429">
        <v>66</v>
      </c>
      <c r="I15" s="275"/>
      <c r="J15" s="524">
        <v>50</v>
      </c>
      <c r="K15" s="524">
        <v>16</v>
      </c>
      <c r="L15" s="524"/>
      <c r="M15" s="524"/>
      <c r="N15" s="524"/>
      <c r="O15" s="524"/>
      <c r="P15" s="525"/>
      <c r="Q15" s="278"/>
      <c r="R15" s="279">
        <f t="shared" si="0"/>
        <v>66</v>
      </c>
    </row>
    <row r="16" spans="1:18" ht="12.75" customHeight="1" x14ac:dyDescent="0.2">
      <c r="A16" s="421" t="s">
        <v>735</v>
      </c>
      <c r="B16" s="424" t="s">
        <v>736</v>
      </c>
      <c r="C16" s="424" t="s">
        <v>737</v>
      </c>
      <c r="D16" s="428">
        <v>129</v>
      </c>
      <c r="E16" s="428">
        <v>47</v>
      </c>
      <c r="F16" s="428">
        <v>0</v>
      </c>
      <c r="G16" s="428">
        <v>82</v>
      </c>
      <c r="H16" s="429">
        <v>129</v>
      </c>
      <c r="I16" s="275"/>
      <c r="J16" s="524">
        <v>78</v>
      </c>
      <c r="K16" s="524">
        <v>51</v>
      </c>
      <c r="L16" s="524"/>
      <c r="M16" s="524"/>
      <c r="N16" s="524"/>
      <c r="O16" s="524"/>
      <c r="P16" s="525"/>
      <c r="Q16" s="278"/>
      <c r="R16" s="279">
        <f t="shared" si="0"/>
        <v>129</v>
      </c>
    </row>
    <row r="17" spans="1:18" ht="12.75" customHeight="1" x14ac:dyDescent="0.2">
      <c r="A17" s="421" t="s">
        <v>348</v>
      </c>
      <c r="B17" s="424" t="s">
        <v>349</v>
      </c>
      <c r="C17" s="424" t="s">
        <v>350</v>
      </c>
      <c r="D17" s="428">
        <v>129</v>
      </c>
      <c r="E17" s="428">
        <v>31</v>
      </c>
      <c r="F17" s="428">
        <v>51</v>
      </c>
      <c r="G17" s="428">
        <v>47</v>
      </c>
      <c r="H17" s="429">
        <v>78</v>
      </c>
      <c r="I17" s="275"/>
      <c r="J17" s="524">
        <v>40</v>
      </c>
      <c r="K17" s="524">
        <v>38</v>
      </c>
      <c r="L17" s="524"/>
      <c r="M17" s="524"/>
      <c r="N17" s="524"/>
      <c r="O17" s="524"/>
      <c r="P17" s="525"/>
      <c r="Q17" s="278"/>
      <c r="R17" s="279">
        <f t="shared" si="0"/>
        <v>78</v>
      </c>
    </row>
    <row r="18" spans="1:18" ht="12.75" customHeight="1" x14ac:dyDescent="0.2">
      <c r="A18" s="421" t="s">
        <v>738</v>
      </c>
      <c r="B18" s="424" t="s">
        <v>739</v>
      </c>
      <c r="C18" s="424" t="s">
        <v>740</v>
      </c>
      <c r="D18" s="428">
        <v>129</v>
      </c>
      <c r="E18" s="428">
        <v>58</v>
      </c>
      <c r="F18" s="428">
        <v>51</v>
      </c>
      <c r="G18" s="428">
        <v>20</v>
      </c>
      <c r="H18" s="429">
        <v>78</v>
      </c>
      <c r="I18" s="275"/>
      <c r="J18" s="524">
        <v>50</v>
      </c>
      <c r="K18" s="524">
        <v>28</v>
      </c>
      <c r="L18" s="524"/>
      <c r="M18" s="524"/>
      <c r="N18" s="524"/>
      <c r="O18" s="524"/>
      <c r="P18" s="525"/>
      <c r="Q18" s="278"/>
      <c r="R18" s="279">
        <f t="shared" si="0"/>
        <v>78</v>
      </c>
    </row>
    <row r="19" spans="1:18" ht="12.75" customHeight="1" x14ac:dyDescent="0.2">
      <c r="A19" s="421" t="s">
        <v>557</v>
      </c>
      <c r="B19" s="424" t="s">
        <v>558</v>
      </c>
      <c r="C19" s="424" t="s">
        <v>559</v>
      </c>
      <c r="D19" s="428">
        <v>121</v>
      </c>
      <c r="E19" s="428">
        <v>0</v>
      </c>
      <c r="F19" s="428">
        <v>0</v>
      </c>
      <c r="G19" s="428">
        <v>121</v>
      </c>
      <c r="H19" s="429">
        <v>121</v>
      </c>
      <c r="I19" s="275"/>
      <c r="J19" s="524">
        <v>2</v>
      </c>
      <c r="K19" s="524">
        <v>80</v>
      </c>
      <c r="L19" s="524">
        <v>39</v>
      </c>
      <c r="M19" s="524"/>
      <c r="N19" s="524"/>
      <c r="O19" s="524"/>
      <c r="P19" s="525"/>
      <c r="Q19" s="278"/>
      <c r="R19" s="279">
        <f t="shared" si="0"/>
        <v>121</v>
      </c>
    </row>
    <row r="20" spans="1:18" ht="12.75" customHeight="1" x14ac:dyDescent="0.2">
      <c r="A20" s="421" t="s">
        <v>560</v>
      </c>
      <c r="B20" s="424" t="s">
        <v>561</v>
      </c>
      <c r="C20" s="424" t="s">
        <v>562</v>
      </c>
      <c r="D20" s="428">
        <v>118</v>
      </c>
      <c r="E20" s="428">
        <v>0</v>
      </c>
      <c r="F20" s="428">
        <v>0</v>
      </c>
      <c r="G20" s="428">
        <v>118</v>
      </c>
      <c r="H20" s="429">
        <v>118</v>
      </c>
      <c r="I20" s="275"/>
      <c r="J20" s="524">
        <v>25</v>
      </c>
      <c r="K20" s="524">
        <v>25</v>
      </c>
      <c r="L20" s="524">
        <v>25</v>
      </c>
      <c r="M20" s="524">
        <v>25</v>
      </c>
      <c r="N20" s="524">
        <v>18</v>
      </c>
      <c r="O20" s="524"/>
      <c r="P20" s="525"/>
      <c r="Q20" s="278"/>
      <c r="R20" s="279">
        <f t="shared" si="0"/>
        <v>118</v>
      </c>
    </row>
    <row r="21" spans="1:18" ht="12.75" customHeight="1" x14ac:dyDescent="0.2">
      <c r="A21" s="421" t="s">
        <v>243</v>
      </c>
      <c r="B21" s="424" t="s">
        <v>244</v>
      </c>
      <c r="C21" s="424" t="s">
        <v>351</v>
      </c>
      <c r="D21" s="428">
        <v>108</v>
      </c>
      <c r="E21" s="428">
        <v>62</v>
      </c>
      <c r="F21" s="428">
        <v>25</v>
      </c>
      <c r="G21" s="428">
        <v>21</v>
      </c>
      <c r="H21" s="429">
        <v>83</v>
      </c>
      <c r="I21" s="275"/>
      <c r="J21" s="524">
        <v>40</v>
      </c>
      <c r="K21" s="524">
        <v>43</v>
      </c>
      <c r="L21" s="524"/>
      <c r="M21" s="524"/>
      <c r="N21" s="524"/>
      <c r="O21" s="524"/>
      <c r="P21" s="525"/>
      <c r="Q21" s="278"/>
      <c r="R21" s="279">
        <f t="shared" si="0"/>
        <v>83</v>
      </c>
    </row>
    <row r="22" spans="1:18" ht="12.75" customHeight="1" x14ac:dyDescent="0.2">
      <c r="A22" s="421" t="s">
        <v>135</v>
      </c>
      <c r="B22" s="424" t="s">
        <v>197</v>
      </c>
      <c r="C22" s="424" t="s">
        <v>352</v>
      </c>
      <c r="D22" s="428">
        <v>69</v>
      </c>
      <c r="E22" s="428">
        <v>11</v>
      </c>
      <c r="F22" s="428">
        <v>58</v>
      </c>
      <c r="G22" s="428">
        <v>0</v>
      </c>
      <c r="H22" s="429">
        <v>11</v>
      </c>
      <c r="I22" s="275"/>
      <c r="J22" s="524">
        <v>11</v>
      </c>
      <c r="K22" s="524"/>
      <c r="L22" s="524"/>
      <c r="M22" s="524"/>
      <c r="N22" s="524"/>
      <c r="O22" s="524"/>
      <c r="P22" s="525"/>
      <c r="Q22" s="278"/>
      <c r="R22" s="279">
        <f t="shared" si="0"/>
        <v>11</v>
      </c>
    </row>
    <row r="23" spans="1:18" ht="12.75" customHeight="1" x14ac:dyDescent="0.2">
      <c r="A23" s="421" t="s">
        <v>353</v>
      </c>
      <c r="B23" s="424" t="s">
        <v>354</v>
      </c>
      <c r="C23" s="424" t="s">
        <v>355</v>
      </c>
      <c r="D23" s="428">
        <v>65</v>
      </c>
      <c r="E23" s="428">
        <v>0</v>
      </c>
      <c r="F23" s="428">
        <v>0</v>
      </c>
      <c r="G23" s="428">
        <v>65</v>
      </c>
      <c r="H23" s="429">
        <v>65</v>
      </c>
      <c r="I23" s="275"/>
      <c r="J23" s="524"/>
      <c r="K23" s="524"/>
      <c r="L23" s="524"/>
      <c r="M23" s="524"/>
      <c r="N23" s="524"/>
      <c r="O23" s="524"/>
      <c r="P23" s="525"/>
      <c r="Q23" s="278"/>
      <c r="R23" s="279">
        <f t="shared" si="0"/>
        <v>0</v>
      </c>
    </row>
    <row r="24" spans="1:18" ht="12.75" customHeight="1" x14ac:dyDescent="0.2">
      <c r="A24" s="421" t="s">
        <v>741</v>
      </c>
      <c r="B24" s="424" t="s">
        <v>742</v>
      </c>
      <c r="C24" s="424" t="s">
        <v>743</v>
      </c>
      <c r="D24" s="428">
        <v>56</v>
      </c>
      <c r="E24" s="428">
        <v>0</v>
      </c>
      <c r="F24" s="428">
        <v>0</v>
      </c>
      <c r="G24" s="428">
        <v>56</v>
      </c>
      <c r="H24" s="429">
        <v>56</v>
      </c>
      <c r="I24" s="275"/>
      <c r="J24" s="524"/>
      <c r="K24" s="524"/>
      <c r="L24" s="524">
        <v>56</v>
      </c>
      <c r="M24" s="524"/>
      <c r="N24" s="524"/>
      <c r="O24" s="524"/>
      <c r="P24" s="525"/>
      <c r="Q24" s="278"/>
      <c r="R24" s="279">
        <f t="shared" si="0"/>
        <v>56</v>
      </c>
    </row>
    <row r="25" spans="1:18" ht="12.75" customHeight="1" x14ac:dyDescent="0.2">
      <c r="A25" s="421" t="s">
        <v>744</v>
      </c>
      <c r="B25" s="424" t="s">
        <v>745</v>
      </c>
      <c r="C25" s="424" t="s">
        <v>746</v>
      </c>
      <c r="D25" s="428">
        <v>56</v>
      </c>
      <c r="E25" s="428">
        <v>0</v>
      </c>
      <c r="F25" s="428">
        <v>0</v>
      </c>
      <c r="G25" s="428">
        <v>56</v>
      </c>
      <c r="H25" s="429">
        <v>56</v>
      </c>
      <c r="I25" s="275"/>
      <c r="J25" s="524"/>
      <c r="K25" s="524"/>
      <c r="L25" s="524">
        <v>56</v>
      </c>
      <c r="M25" s="524"/>
      <c r="N25" s="524"/>
      <c r="O25" s="524"/>
      <c r="P25" s="525"/>
      <c r="Q25" s="278"/>
      <c r="R25" s="279">
        <f t="shared" si="0"/>
        <v>56</v>
      </c>
    </row>
    <row r="26" spans="1:18" ht="12.75" customHeight="1" x14ac:dyDescent="0.2">
      <c r="A26" s="421" t="s">
        <v>356</v>
      </c>
      <c r="B26" s="424" t="s">
        <v>357</v>
      </c>
      <c r="C26" s="424" t="s">
        <v>358</v>
      </c>
      <c r="D26" s="428">
        <v>50</v>
      </c>
      <c r="E26" s="428">
        <v>15</v>
      </c>
      <c r="F26" s="428">
        <v>35</v>
      </c>
      <c r="G26" s="428">
        <v>0</v>
      </c>
      <c r="H26" s="429">
        <v>15</v>
      </c>
      <c r="I26" s="275"/>
      <c r="J26" s="524">
        <v>15</v>
      </c>
      <c r="K26" s="524"/>
      <c r="L26" s="524"/>
      <c r="M26" s="524"/>
      <c r="N26" s="524"/>
      <c r="O26" s="524"/>
      <c r="P26" s="525"/>
      <c r="Q26" s="278"/>
      <c r="R26" s="279">
        <f t="shared" si="0"/>
        <v>15</v>
      </c>
    </row>
    <row r="27" spans="1:18" ht="12.75" customHeight="1" x14ac:dyDescent="0.2">
      <c r="A27" s="421" t="s">
        <v>563</v>
      </c>
      <c r="B27" s="424" t="s">
        <v>564</v>
      </c>
      <c r="C27" s="424" t="s">
        <v>565</v>
      </c>
      <c r="D27" s="428">
        <v>29</v>
      </c>
      <c r="E27" s="428">
        <v>0</v>
      </c>
      <c r="F27" s="428">
        <v>0</v>
      </c>
      <c r="G27" s="428">
        <v>29</v>
      </c>
      <c r="H27" s="429">
        <v>29</v>
      </c>
      <c r="I27" s="275"/>
      <c r="J27" s="524"/>
      <c r="K27" s="524">
        <v>29</v>
      </c>
      <c r="L27" s="524"/>
      <c r="M27" s="524"/>
      <c r="N27" s="524"/>
      <c r="O27" s="524"/>
      <c r="P27" s="525"/>
      <c r="Q27" s="278"/>
      <c r="R27" s="279">
        <f t="shared" si="0"/>
        <v>29</v>
      </c>
    </row>
    <row r="28" spans="1:18" ht="12.75" customHeight="1" x14ac:dyDescent="0.2">
      <c r="A28" s="421" t="s">
        <v>747</v>
      </c>
      <c r="B28" s="424" t="s">
        <v>748</v>
      </c>
      <c r="C28" s="424" t="s">
        <v>749</v>
      </c>
      <c r="D28" s="428">
        <v>27</v>
      </c>
      <c r="E28" s="428">
        <v>0</v>
      </c>
      <c r="F28" s="428">
        <v>0</v>
      </c>
      <c r="G28" s="428">
        <v>27</v>
      </c>
      <c r="H28" s="429">
        <v>27</v>
      </c>
      <c r="I28" s="275"/>
      <c r="J28" s="524"/>
      <c r="K28" s="524"/>
      <c r="L28" s="524">
        <v>27</v>
      </c>
      <c r="M28" s="524"/>
      <c r="N28" s="524"/>
      <c r="O28" s="524"/>
      <c r="P28" s="525"/>
      <c r="Q28" s="278"/>
      <c r="R28" s="279">
        <f t="shared" si="0"/>
        <v>27</v>
      </c>
    </row>
    <row r="29" spans="1:18" ht="12.75" customHeight="1" x14ac:dyDescent="0.2">
      <c r="A29" s="421" t="s">
        <v>750</v>
      </c>
      <c r="B29" s="424" t="s">
        <v>751</v>
      </c>
      <c r="C29" s="424" t="s">
        <v>752</v>
      </c>
      <c r="D29" s="428">
        <v>20</v>
      </c>
      <c r="E29" s="428">
        <v>20</v>
      </c>
      <c r="F29" s="428">
        <v>0</v>
      </c>
      <c r="G29" s="428">
        <v>0</v>
      </c>
      <c r="H29" s="429">
        <v>20</v>
      </c>
      <c r="I29" s="275"/>
      <c r="J29" s="524">
        <v>10</v>
      </c>
      <c r="K29" s="524">
        <v>10</v>
      </c>
      <c r="L29" s="524"/>
      <c r="M29" s="524"/>
      <c r="N29" s="524"/>
      <c r="O29" s="524"/>
      <c r="P29" s="525"/>
      <c r="Q29" s="278"/>
      <c r="R29" s="279">
        <f t="shared" si="0"/>
        <v>20</v>
      </c>
    </row>
    <row r="30" spans="1:18" ht="12.75" customHeight="1" x14ac:dyDescent="0.2">
      <c r="A30" s="421" t="s">
        <v>359</v>
      </c>
      <c r="B30" s="424" t="s">
        <v>360</v>
      </c>
      <c r="C30" s="424" t="s">
        <v>361</v>
      </c>
      <c r="D30" s="467">
        <v>17</v>
      </c>
      <c r="E30" s="428">
        <v>0</v>
      </c>
      <c r="F30" s="428">
        <v>0</v>
      </c>
      <c r="G30" s="428">
        <v>16</v>
      </c>
      <c r="H30" s="429">
        <v>16</v>
      </c>
      <c r="I30" s="275"/>
      <c r="J30" s="524">
        <v>17</v>
      </c>
      <c r="K30" s="524"/>
      <c r="L30" s="524"/>
      <c r="M30" s="524"/>
      <c r="N30" s="524"/>
      <c r="O30" s="524"/>
      <c r="P30" s="525"/>
      <c r="Q30" s="278"/>
      <c r="R30" s="279">
        <f t="shared" si="0"/>
        <v>17</v>
      </c>
    </row>
    <row r="31" spans="1:18" ht="12.75" customHeight="1" x14ac:dyDescent="0.2">
      <c r="A31" s="421" t="s">
        <v>566</v>
      </c>
      <c r="B31" s="424" t="s">
        <v>567</v>
      </c>
      <c r="C31" s="424" t="s">
        <v>568</v>
      </c>
      <c r="D31" s="428">
        <v>15</v>
      </c>
      <c r="E31" s="428">
        <v>15</v>
      </c>
      <c r="F31" s="428">
        <v>0</v>
      </c>
      <c r="G31" s="428">
        <v>0</v>
      </c>
      <c r="H31" s="429">
        <v>15</v>
      </c>
      <c r="I31" s="275"/>
      <c r="J31" s="524"/>
      <c r="K31" s="524">
        <v>15</v>
      </c>
      <c r="L31" s="524"/>
      <c r="M31" s="524"/>
      <c r="N31" s="524"/>
      <c r="O31" s="524"/>
      <c r="P31" s="525"/>
      <c r="Q31" s="278"/>
      <c r="R31" s="279">
        <f t="shared" si="0"/>
        <v>15</v>
      </c>
    </row>
    <row r="32" spans="1:18" ht="12.75" customHeight="1" x14ac:dyDescent="0.2">
      <c r="A32" s="421" t="s">
        <v>362</v>
      </c>
      <c r="B32" s="424" t="s">
        <v>363</v>
      </c>
      <c r="C32" s="424" t="s">
        <v>364</v>
      </c>
      <c r="D32" s="428">
        <v>13</v>
      </c>
      <c r="E32" s="428">
        <v>13</v>
      </c>
      <c r="F32" s="428">
        <v>0</v>
      </c>
      <c r="G32" s="428">
        <v>0</v>
      </c>
      <c r="H32" s="429">
        <v>13</v>
      </c>
      <c r="I32" s="275"/>
      <c r="J32" s="524">
        <v>13</v>
      </c>
      <c r="K32" s="524"/>
      <c r="L32" s="524"/>
      <c r="M32" s="524"/>
      <c r="N32" s="524"/>
      <c r="O32" s="524"/>
      <c r="P32" s="525"/>
      <c r="Q32" s="278"/>
      <c r="R32" s="279">
        <f t="shared" si="0"/>
        <v>13</v>
      </c>
    </row>
    <row r="33" spans="1:18" ht="12.75" customHeight="1" x14ac:dyDescent="0.2">
      <c r="A33" s="421" t="s">
        <v>753</v>
      </c>
      <c r="B33" s="424" t="s">
        <v>754</v>
      </c>
      <c r="C33" s="424" t="s">
        <v>755</v>
      </c>
      <c r="D33" s="428">
        <v>10</v>
      </c>
      <c r="E33" s="428">
        <v>0</v>
      </c>
      <c r="F33" s="428">
        <v>0</v>
      </c>
      <c r="G33" s="428">
        <v>10</v>
      </c>
      <c r="H33" s="429">
        <v>10</v>
      </c>
      <c r="I33" s="275"/>
      <c r="J33" s="524">
        <v>10</v>
      </c>
      <c r="K33" s="524"/>
      <c r="L33" s="524"/>
      <c r="M33" s="524"/>
      <c r="N33" s="524"/>
      <c r="O33" s="524"/>
      <c r="P33" s="525"/>
      <c r="Q33" s="278"/>
      <c r="R33" s="279">
        <f t="shared" si="0"/>
        <v>10</v>
      </c>
    </row>
    <row r="34" spans="1:18" ht="12.75" customHeight="1" x14ac:dyDescent="0.2">
      <c r="A34" s="421" t="s">
        <v>153</v>
      </c>
      <c r="B34" s="424" t="s">
        <v>203</v>
      </c>
      <c r="C34" s="424" t="s">
        <v>365</v>
      </c>
      <c r="D34" s="428">
        <v>9</v>
      </c>
      <c r="E34" s="428">
        <v>9</v>
      </c>
      <c r="F34" s="428">
        <v>0</v>
      </c>
      <c r="G34" s="428">
        <v>0</v>
      </c>
      <c r="H34" s="429">
        <v>9</v>
      </c>
      <c r="I34" s="122"/>
      <c r="J34" s="124"/>
      <c r="K34" s="113"/>
      <c r="L34" s="113"/>
      <c r="M34" s="113"/>
      <c r="N34" s="113"/>
      <c r="O34" s="113"/>
      <c r="P34" s="113"/>
      <c r="Q34" s="197"/>
      <c r="R34" s="126"/>
    </row>
    <row r="35" spans="1:18" ht="12.75" customHeight="1" x14ac:dyDescent="0.2">
      <c r="A35" s="421" t="s">
        <v>366</v>
      </c>
      <c r="B35" s="424" t="s">
        <v>367</v>
      </c>
      <c r="C35" s="424" t="s">
        <v>368</v>
      </c>
      <c r="D35" s="428">
        <v>9</v>
      </c>
      <c r="E35" s="428">
        <v>0</v>
      </c>
      <c r="F35" s="428">
        <v>0</v>
      </c>
      <c r="G35" s="428">
        <v>9</v>
      </c>
      <c r="H35" s="429">
        <v>9</v>
      </c>
      <c r="I35" s="122"/>
      <c r="J35" s="124"/>
      <c r="K35" s="113"/>
      <c r="L35" s="113"/>
      <c r="M35" s="113"/>
      <c r="N35" s="113"/>
      <c r="O35" s="113"/>
      <c r="P35" s="113"/>
      <c r="Q35" s="197"/>
      <c r="R35" s="126"/>
    </row>
    <row r="36" spans="1:18" ht="12.75" customHeight="1" x14ac:dyDescent="0.2">
      <c r="A36" s="421" t="s">
        <v>756</v>
      </c>
      <c r="B36" s="424" t="s">
        <v>757</v>
      </c>
      <c r="C36" s="424" t="s">
        <v>758</v>
      </c>
      <c r="D36" s="428">
        <v>9</v>
      </c>
      <c r="E36" s="428">
        <v>9</v>
      </c>
      <c r="F36" s="428">
        <v>0</v>
      </c>
      <c r="G36" s="428">
        <v>0</v>
      </c>
      <c r="H36" s="429">
        <v>9</v>
      </c>
      <c r="I36" s="122"/>
      <c r="J36" s="124"/>
      <c r="K36" s="113"/>
      <c r="L36" s="113"/>
      <c r="M36" s="113"/>
      <c r="N36" s="113"/>
      <c r="O36" s="113"/>
      <c r="P36" s="113"/>
      <c r="Q36" s="197"/>
      <c r="R36" s="126"/>
    </row>
    <row r="37" spans="1:18" ht="12.75" customHeight="1" x14ac:dyDescent="0.2">
      <c r="A37" s="421" t="s">
        <v>569</v>
      </c>
      <c r="B37" s="424" t="s">
        <v>570</v>
      </c>
      <c r="C37" s="424" t="s">
        <v>571</v>
      </c>
      <c r="D37" s="428">
        <v>8</v>
      </c>
      <c r="E37" s="428">
        <v>9</v>
      </c>
      <c r="F37" s="428">
        <v>-1</v>
      </c>
      <c r="G37" s="428">
        <v>0</v>
      </c>
      <c r="H37" s="429">
        <v>9</v>
      </c>
      <c r="I37" s="122"/>
      <c r="J37" s="124"/>
      <c r="K37" s="113"/>
      <c r="L37" s="113"/>
      <c r="M37" s="113"/>
      <c r="N37" s="113"/>
      <c r="O37" s="113"/>
      <c r="P37" s="113"/>
      <c r="Q37" s="197"/>
      <c r="R37" s="126"/>
    </row>
    <row r="38" spans="1:18" ht="12.75" customHeight="1" x14ac:dyDescent="0.2">
      <c r="A38" s="421" t="s">
        <v>370</v>
      </c>
      <c r="B38" s="424" t="s">
        <v>371</v>
      </c>
      <c r="C38" s="424" t="s">
        <v>372</v>
      </c>
      <c r="D38" s="428">
        <v>8</v>
      </c>
      <c r="E38" s="428">
        <v>0</v>
      </c>
      <c r="F38" s="428">
        <v>0</v>
      </c>
      <c r="G38" s="428">
        <v>8</v>
      </c>
      <c r="H38" s="429">
        <v>8</v>
      </c>
      <c r="I38" s="122"/>
      <c r="J38" s="124"/>
      <c r="K38" s="113"/>
      <c r="L38" s="113"/>
      <c r="M38" s="113"/>
      <c r="N38" s="113"/>
      <c r="O38" s="113"/>
      <c r="P38" s="113"/>
      <c r="Q38" s="197"/>
      <c r="R38" s="126"/>
    </row>
    <row r="39" spans="1:18" ht="12.75" customHeight="1" x14ac:dyDescent="0.2">
      <c r="A39" s="421" t="s">
        <v>157</v>
      </c>
      <c r="B39" s="424" t="s">
        <v>212</v>
      </c>
      <c r="C39" s="424" t="s">
        <v>369</v>
      </c>
      <c r="D39" s="428">
        <v>8</v>
      </c>
      <c r="E39" s="428">
        <v>1</v>
      </c>
      <c r="F39" s="428">
        <v>7</v>
      </c>
      <c r="G39" s="428">
        <v>0</v>
      </c>
      <c r="H39" s="429">
        <v>1</v>
      </c>
      <c r="I39" s="122"/>
      <c r="J39" s="124"/>
      <c r="K39" s="113"/>
      <c r="L39" s="113"/>
      <c r="M39" s="113"/>
      <c r="N39" s="113"/>
      <c r="O39" s="113"/>
      <c r="P39" s="113"/>
      <c r="Q39" s="197"/>
      <c r="R39" s="126"/>
    </row>
    <row r="40" spans="1:18" ht="12.75" customHeight="1" x14ac:dyDescent="0.2">
      <c r="A40" s="421" t="s">
        <v>184</v>
      </c>
      <c r="B40" s="424" t="s">
        <v>185</v>
      </c>
      <c r="C40" s="424" t="s">
        <v>373</v>
      </c>
      <c r="D40" s="428">
        <v>7</v>
      </c>
      <c r="E40" s="428">
        <v>0</v>
      </c>
      <c r="F40" s="428">
        <v>0</v>
      </c>
      <c r="G40" s="428">
        <v>7</v>
      </c>
      <c r="H40" s="429">
        <v>7</v>
      </c>
      <c r="I40" s="122"/>
      <c r="J40" s="124"/>
      <c r="K40" s="113"/>
      <c r="L40" s="113"/>
      <c r="M40" s="113"/>
      <c r="N40" s="113"/>
      <c r="O40" s="113"/>
      <c r="P40" s="113"/>
      <c r="Q40" s="197"/>
      <c r="R40" s="126"/>
    </row>
    <row r="41" spans="1:18" ht="12.75" customHeight="1" x14ac:dyDescent="0.2">
      <c r="A41" s="421" t="s">
        <v>374</v>
      </c>
      <c r="B41" s="424" t="s">
        <v>249</v>
      </c>
      <c r="C41" s="424" t="s">
        <v>375</v>
      </c>
      <c r="D41" s="428">
        <v>7</v>
      </c>
      <c r="E41" s="428">
        <v>7</v>
      </c>
      <c r="F41" s="428">
        <v>0</v>
      </c>
      <c r="G41" s="428">
        <v>0</v>
      </c>
      <c r="H41" s="429">
        <v>7</v>
      </c>
      <c r="I41" s="122"/>
      <c r="J41" s="124"/>
      <c r="K41" s="113"/>
      <c r="L41" s="113"/>
      <c r="M41" s="113"/>
      <c r="N41" s="113"/>
      <c r="O41" s="113"/>
      <c r="P41" s="113"/>
      <c r="Q41" s="197"/>
      <c r="R41" s="126"/>
    </row>
    <row r="42" spans="1:18" ht="12.75" customHeight="1" x14ac:dyDescent="0.2">
      <c r="A42" s="421" t="s">
        <v>572</v>
      </c>
      <c r="B42" s="424" t="s">
        <v>573</v>
      </c>
      <c r="C42" s="424" t="s">
        <v>574</v>
      </c>
      <c r="D42" s="428">
        <v>7</v>
      </c>
      <c r="E42" s="428">
        <v>0</v>
      </c>
      <c r="F42" s="428">
        <v>0</v>
      </c>
      <c r="G42" s="428">
        <v>7</v>
      </c>
      <c r="H42" s="429">
        <v>7</v>
      </c>
      <c r="I42" s="122"/>
      <c r="J42" s="124"/>
      <c r="K42" s="113"/>
      <c r="L42" s="113"/>
      <c r="M42" s="113"/>
      <c r="N42" s="113"/>
      <c r="O42" s="113"/>
      <c r="P42" s="113"/>
      <c r="Q42" s="197"/>
      <c r="R42" s="126"/>
    </row>
    <row r="43" spans="1:18" ht="12.75" customHeight="1" x14ac:dyDescent="0.2">
      <c r="A43" s="421" t="s">
        <v>575</v>
      </c>
      <c r="B43" s="424" t="s">
        <v>576</v>
      </c>
      <c r="C43" s="424" t="s">
        <v>577</v>
      </c>
      <c r="D43" s="428">
        <v>6</v>
      </c>
      <c r="E43" s="428">
        <v>0</v>
      </c>
      <c r="F43" s="428">
        <v>0</v>
      </c>
      <c r="G43" s="428">
        <v>6</v>
      </c>
      <c r="H43" s="429">
        <v>7</v>
      </c>
      <c r="I43" s="122"/>
      <c r="J43" s="124"/>
      <c r="K43" s="113"/>
      <c r="L43" s="113"/>
      <c r="M43" s="113"/>
      <c r="N43" s="113"/>
      <c r="O43" s="113"/>
      <c r="P43" s="113"/>
      <c r="Q43" s="197"/>
      <c r="R43" s="126"/>
    </row>
    <row r="44" spans="1:18" ht="12.75" customHeight="1" x14ac:dyDescent="0.2">
      <c r="A44" s="421" t="s">
        <v>136</v>
      </c>
      <c r="B44" s="424" t="s">
        <v>205</v>
      </c>
      <c r="C44" s="424" t="s">
        <v>376</v>
      </c>
      <c r="D44" s="428">
        <v>6</v>
      </c>
      <c r="E44" s="428">
        <v>0</v>
      </c>
      <c r="F44" s="428">
        <v>0</v>
      </c>
      <c r="G44" s="428">
        <v>6</v>
      </c>
      <c r="H44" s="429">
        <v>6</v>
      </c>
      <c r="I44" s="122"/>
      <c r="J44" s="124"/>
      <c r="K44" s="113"/>
      <c r="L44" s="113"/>
      <c r="M44" s="113"/>
      <c r="N44" s="113"/>
      <c r="O44" s="113"/>
      <c r="P44" s="113"/>
      <c r="Q44" s="197"/>
      <c r="R44" s="126"/>
    </row>
    <row r="45" spans="1:18" ht="12.75" customHeight="1" x14ac:dyDescent="0.2">
      <c r="A45" s="421" t="s">
        <v>154</v>
      </c>
      <c r="B45" s="424" t="s">
        <v>206</v>
      </c>
      <c r="C45" s="424" t="s">
        <v>377</v>
      </c>
      <c r="D45" s="428">
        <v>6</v>
      </c>
      <c r="E45" s="428">
        <v>6</v>
      </c>
      <c r="F45" s="428">
        <v>0</v>
      </c>
      <c r="G45" s="428">
        <v>0</v>
      </c>
      <c r="H45" s="429">
        <v>6</v>
      </c>
      <c r="I45" s="122"/>
      <c r="J45" s="124"/>
      <c r="K45" s="113"/>
      <c r="L45" s="113"/>
      <c r="M45" s="113"/>
      <c r="N45" s="113"/>
      <c r="O45" s="113"/>
      <c r="P45" s="113"/>
      <c r="Q45" s="197"/>
      <c r="R45" s="126"/>
    </row>
    <row r="46" spans="1:18" ht="12.75" customHeight="1" x14ac:dyDescent="0.2">
      <c r="A46" s="421" t="s">
        <v>378</v>
      </c>
      <c r="B46" s="424" t="s">
        <v>379</v>
      </c>
      <c r="C46" s="424" t="s">
        <v>380</v>
      </c>
      <c r="D46" s="428">
        <v>6</v>
      </c>
      <c r="E46" s="428">
        <v>6</v>
      </c>
      <c r="F46" s="428">
        <v>0</v>
      </c>
      <c r="G46" s="428">
        <v>0</v>
      </c>
      <c r="H46" s="429">
        <v>6</v>
      </c>
      <c r="I46" s="122"/>
      <c r="J46" s="124"/>
      <c r="K46" s="113"/>
      <c r="L46" s="113"/>
      <c r="M46" s="113"/>
      <c r="N46" s="113"/>
      <c r="O46" s="113"/>
      <c r="P46" s="113"/>
      <c r="Q46" s="197"/>
      <c r="R46" s="126"/>
    </row>
    <row r="47" spans="1:18" ht="12.75" customHeight="1" x14ac:dyDescent="0.2">
      <c r="A47" s="421" t="s">
        <v>759</v>
      </c>
      <c r="B47" s="424" t="s">
        <v>760</v>
      </c>
      <c r="C47" s="424" t="s">
        <v>761</v>
      </c>
      <c r="D47" s="428">
        <v>6</v>
      </c>
      <c r="E47" s="428">
        <v>6</v>
      </c>
      <c r="F47" s="428">
        <v>0</v>
      </c>
      <c r="G47" s="428">
        <v>0</v>
      </c>
      <c r="H47" s="429">
        <v>6</v>
      </c>
      <c r="I47" s="122"/>
      <c r="J47" s="124"/>
      <c r="K47" s="113"/>
      <c r="L47" s="113"/>
      <c r="M47" s="113"/>
      <c r="N47" s="113"/>
      <c r="O47" s="113"/>
      <c r="P47" s="113"/>
      <c r="Q47" s="197"/>
      <c r="R47" s="126"/>
    </row>
    <row r="48" spans="1:18" ht="12.75" customHeight="1" x14ac:dyDescent="0.2">
      <c r="A48" s="421" t="s">
        <v>762</v>
      </c>
      <c r="B48" s="424" t="s">
        <v>578</v>
      </c>
      <c r="C48" s="424" t="s">
        <v>763</v>
      </c>
      <c r="D48" s="428">
        <v>6</v>
      </c>
      <c r="E48" s="428">
        <v>0</v>
      </c>
      <c r="F48" s="428">
        <v>0</v>
      </c>
      <c r="G48" s="428">
        <v>6</v>
      </c>
      <c r="H48" s="429">
        <v>6</v>
      </c>
      <c r="I48" s="122"/>
      <c r="J48" s="124"/>
      <c r="K48" s="113"/>
      <c r="L48" s="113"/>
      <c r="M48" s="113"/>
      <c r="N48" s="113"/>
      <c r="O48" s="113"/>
      <c r="P48" s="113"/>
      <c r="Q48" s="197"/>
      <c r="R48" s="126"/>
    </row>
    <row r="49" spans="1:18" ht="12.75" customHeight="1" x14ac:dyDescent="0.2">
      <c r="A49" s="421" t="s">
        <v>579</v>
      </c>
      <c r="B49" s="424" t="s">
        <v>580</v>
      </c>
      <c r="C49" s="424" t="s">
        <v>581</v>
      </c>
      <c r="D49" s="428">
        <v>5</v>
      </c>
      <c r="E49" s="428">
        <v>0</v>
      </c>
      <c r="F49" s="428">
        <v>0</v>
      </c>
      <c r="G49" s="428">
        <v>5</v>
      </c>
      <c r="H49" s="429">
        <v>5</v>
      </c>
      <c r="I49" s="122"/>
      <c r="J49" s="124"/>
      <c r="K49" s="113"/>
      <c r="L49" s="113"/>
      <c r="M49" s="113"/>
      <c r="N49" s="113"/>
      <c r="O49" s="113"/>
      <c r="P49" s="113"/>
      <c r="Q49" s="197"/>
      <c r="R49" s="126"/>
    </row>
    <row r="50" spans="1:18" ht="12.75" customHeight="1" x14ac:dyDescent="0.2">
      <c r="A50" s="421" t="s">
        <v>582</v>
      </c>
      <c r="B50" s="424" t="s">
        <v>583</v>
      </c>
      <c r="C50" s="424" t="s">
        <v>584</v>
      </c>
      <c r="D50" s="428">
        <v>5</v>
      </c>
      <c r="E50" s="428">
        <v>0</v>
      </c>
      <c r="F50" s="428">
        <v>0</v>
      </c>
      <c r="G50" s="428">
        <v>5</v>
      </c>
      <c r="H50" s="429">
        <v>5</v>
      </c>
      <c r="I50" s="122"/>
      <c r="J50" s="124"/>
      <c r="K50" s="113"/>
      <c r="L50" s="113"/>
      <c r="M50" s="113"/>
      <c r="N50" s="113"/>
      <c r="O50" s="113"/>
      <c r="P50" s="113"/>
      <c r="Q50" s="197"/>
      <c r="R50" s="126"/>
    </row>
    <row r="51" spans="1:18" ht="12.75" customHeight="1" x14ac:dyDescent="0.2">
      <c r="A51" s="421" t="s">
        <v>182</v>
      </c>
      <c r="B51" s="424" t="s">
        <v>183</v>
      </c>
      <c r="C51" s="424" t="s">
        <v>381</v>
      </c>
      <c r="D51" s="428">
        <v>4</v>
      </c>
      <c r="E51" s="428">
        <v>0</v>
      </c>
      <c r="F51" s="428">
        <v>0</v>
      </c>
      <c r="G51" s="428">
        <v>4</v>
      </c>
      <c r="H51" s="429">
        <v>4</v>
      </c>
      <c r="I51" s="122"/>
      <c r="J51" s="124"/>
      <c r="K51" s="113"/>
      <c r="L51" s="113"/>
      <c r="M51" s="113"/>
      <c r="N51" s="113"/>
      <c r="O51" s="113"/>
      <c r="P51" s="113"/>
      <c r="Q51" s="197"/>
      <c r="R51" s="126"/>
    </row>
    <row r="52" spans="1:18" ht="12.75" customHeight="1" x14ac:dyDescent="0.2">
      <c r="A52" s="421" t="s">
        <v>221</v>
      </c>
      <c r="B52" s="424" t="s">
        <v>222</v>
      </c>
      <c r="C52" s="424" t="s">
        <v>223</v>
      </c>
      <c r="D52" s="428">
        <v>4</v>
      </c>
      <c r="E52" s="428">
        <v>4</v>
      </c>
      <c r="F52" s="428">
        <v>0</v>
      </c>
      <c r="G52" s="428">
        <v>0</v>
      </c>
      <c r="H52" s="429">
        <v>4</v>
      </c>
      <c r="I52" s="122"/>
      <c r="J52" s="124"/>
      <c r="K52" s="113"/>
      <c r="L52" s="113"/>
      <c r="M52" s="113"/>
      <c r="N52" s="113"/>
      <c r="O52" s="113"/>
      <c r="P52" s="113"/>
      <c r="Q52" s="197"/>
      <c r="R52" s="126"/>
    </row>
    <row r="53" spans="1:18" ht="12.75" customHeight="1" x14ac:dyDescent="0.2">
      <c r="A53" s="421" t="s">
        <v>228</v>
      </c>
      <c r="B53" s="424" t="s">
        <v>229</v>
      </c>
      <c r="C53" s="424" t="s">
        <v>382</v>
      </c>
      <c r="D53" s="428">
        <v>4</v>
      </c>
      <c r="E53" s="428">
        <v>4</v>
      </c>
      <c r="F53" s="428">
        <v>0</v>
      </c>
      <c r="G53" s="428">
        <v>0</v>
      </c>
      <c r="H53" s="429">
        <v>4</v>
      </c>
      <c r="I53" s="122"/>
      <c r="J53" s="124"/>
      <c r="K53" s="113"/>
      <c r="L53" s="113"/>
      <c r="M53" s="113"/>
      <c r="N53" s="113"/>
      <c r="O53" s="113"/>
      <c r="P53" s="113"/>
      <c r="Q53" s="197"/>
      <c r="R53" s="126"/>
    </row>
    <row r="54" spans="1:18" ht="12.75" customHeight="1" x14ac:dyDescent="0.2">
      <c r="A54" s="421" t="s">
        <v>383</v>
      </c>
      <c r="B54" s="424" t="s">
        <v>384</v>
      </c>
      <c r="C54" s="424" t="s">
        <v>385</v>
      </c>
      <c r="D54" s="428">
        <v>4</v>
      </c>
      <c r="E54" s="428">
        <v>0</v>
      </c>
      <c r="F54" s="428">
        <v>0</v>
      </c>
      <c r="G54" s="428">
        <v>4</v>
      </c>
      <c r="H54" s="429">
        <v>4</v>
      </c>
      <c r="I54" s="122"/>
      <c r="J54" s="124"/>
      <c r="K54" s="113"/>
      <c r="L54" s="113"/>
      <c r="M54" s="113"/>
      <c r="N54" s="113"/>
      <c r="O54" s="113"/>
      <c r="P54" s="113"/>
      <c r="Q54" s="197"/>
      <c r="R54" s="126"/>
    </row>
    <row r="55" spans="1:18" ht="12.75" customHeight="1" x14ac:dyDescent="0.2">
      <c r="A55" s="421" t="s">
        <v>386</v>
      </c>
      <c r="B55" s="424" t="s">
        <v>387</v>
      </c>
      <c r="C55" s="424" t="s">
        <v>388</v>
      </c>
      <c r="D55" s="428">
        <v>4</v>
      </c>
      <c r="E55" s="428">
        <v>0</v>
      </c>
      <c r="F55" s="428">
        <v>0</v>
      </c>
      <c r="G55" s="428">
        <v>4</v>
      </c>
      <c r="H55" s="429">
        <v>4</v>
      </c>
      <c r="I55" s="122"/>
      <c r="J55" s="124"/>
      <c r="K55" s="113"/>
      <c r="L55" s="113"/>
      <c r="M55" s="113"/>
      <c r="N55" s="113"/>
      <c r="O55" s="113"/>
      <c r="P55" s="113"/>
      <c r="Q55" s="197"/>
      <c r="R55" s="126"/>
    </row>
    <row r="56" spans="1:18" ht="12.75" customHeight="1" x14ac:dyDescent="0.2">
      <c r="A56" s="421" t="s">
        <v>585</v>
      </c>
      <c r="B56" s="424" t="s">
        <v>586</v>
      </c>
      <c r="C56" s="424" t="s">
        <v>587</v>
      </c>
      <c r="D56" s="428">
        <v>4</v>
      </c>
      <c r="E56" s="428">
        <v>2</v>
      </c>
      <c r="F56" s="428">
        <v>0</v>
      </c>
      <c r="G56" s="428">
        <v>2</v>
      </c>
      <c r="H56" s="429">
        <v>4</v>
      </c>
      <c r="I56" s="122"/>
      <c r="J56" s="124"/>
      <c r="K56" s="113"/>
      <c r="L56" s="113"/>
      <c r="M56" s="113"/>
      <c r="N56" s="113"/>
      <c r="O56" s="113"/>
      <c r="P56" s="113"/>
      <c r="Q56" s="197"/>
      <c r="R56" s="126"/>
    </row>
    <row r="57" spans="1:18" ht="12.75" customHeight="1" x14ac:dyDescent="0.2">
      <c r="A57" s="421" t="s">
        <v>588</v>
      </c>
      <c r="B57" s="424" t="s">
        <v>589</v>
      </c>
      <c r="C57" s="424" t="s">
        <v>590</v>
      </c>
      <c r="D57" s="428">
        <v>4</v>
      </c>
      <c r="E57" s="428">
        <v>0</v>
      </c>
      <c r="F57" s="428">
        <v>0</v>
      </c>
      <c r="G57" s="428">
        <v>4</v>
      </c>
      <c r="H57" s="429">
        <v>4</v>
      </c>
      <c r="I57" s="122"/>
      <c r="J57" s="124"/>
      <c r="K57" s="113"/>
      <c r="L57" s="113"/>
      <c r="M57" s="113"/>
      <c r="N57" s="113"/>
      <c r="O57" s="113"/>
      <c r="P57" s="113"/>
      <c r="Q57" s="197"/>
      <c r="R57" s="126"/>
    </row>
    <row r="58" spans="1:18" ht="12.75" customHeight="1" x14ac:dyDescent="0.2">
      <c r="A58" s="421" t="s">
        <v>764</v>
      </c>
      <c r="B58" s="424" t="s">
        <v>765</v>
      </c>
      <c r="C58" s="424" t="s">
        <v>766</v>
      </c>
      <c r="D58" s="428">
        <v>4</v>
      </c>
      <c r="E58" s="428">
        <v>0</v>
      </c>
      <c r="F58" s="428">
        <v>0</v>
      </c>
      <c r="G58" s="428">
        <v>4</v>
      </c>
      <c r="H58" s="429">
        <v>4</v>
      </c>
      <c r="I58" s="122"/>
      <c r="J58" s="124"/>
      <c r="K58" s="113"/>
      <c r="L58" s="113"/>
      <c r="M58" s="113"/>
      <c r="N58" s="113"/>
      <c r="O58" s="113"/>
      <c r="P58" s="113"/>
      <c r="Q58" s="197"/>
      <c r="R58" s="126"/>
    </row>
    <row r="59" spans="1:18" ht="12.75" customHeight="1" x14ac:dyDescent="0.2">
      <c r="A59" s="421" t="s">
        <v>186</v>
      </c>
      <c r="B59" s="424" t="s">
        <v>187</v>
      </c>
      <c r="C59" s="424" t="s">
        <v>390</v>
      </c>
      <c r="D59" s="428">
        <v>3</v>
      </c>
      <c r="E59" s="428">
        <v>3</v>
      </c>
      <c r="F59" s="428">
        <v>0</v>
      </c>
      <c r="G59" s="428">
        <v>0</v>
      </c>
      <c r="H59" s="429">
        <v>3</v>
      </c>
      <c r="I59" s="122"/>
      <c r="J59" s="124"/>
      <c r="K59" s="113"/>
      <c r="L59" s="113"/>
      <c r="M59" s="113"/>
      <c r="N59" s="113"/>
      <c r="O59" s="113"/>
      <c r="P59" s="113"/>
      <c r="Q59" s="197"/>
      <c r="R59" s="126"/>
    </row>
    <row r="60" spans="1:18" ht="12.75" customHeight="1" x14ac:dyDescent="0.2">
      <c r="A60" s="421" t="s">
        <v>79</v>
      </c>
      <c r="B60" s="424" t="s">
        <v>188</v>
      </c>
      <c r="C60" s="424" t="s">
        <v>391</v>
      </c>
      <c r="D60" s="428">
        <v>3</v>
      </c>
      <c r="E60" s="428">
        <v>0</v>
      </c>
      <c r="F60" s="428">
        <v>0</v>
      </c>
      <c r="G60" s="428">
        <v>3</v>
      </c>
      <c r="H60" s="429">
        <v>3</v>
      </c>
      <c r="I60" s="122"/>
      <c r="J60" s="124"/>
      <c r="K60" s="113"/>
      <c r="L60" s="113"/>
      <c r="M60" s="113"/>
      <c r="N60" s="113"/>
      <c r="O60" s="113"/>
      <c r="P60" s="113"/>
      <c r="Q60" s="197"/>
      <c r="R60" s="126"/>
    </row>
    <row r="61" spans="1:18" ht="12.75" customHeight="1" x14ac:dyDescent="0.2">
      <c r="A61" s="421" t="s">
        <v>139</v>
      </c>
      <c r="B61" s="424" t="s">
        <v>195</v>
      </c>
      <c r="C61" s="424" t="s">
        <v>392</v>
      </c>
      <c r="D61" s="428">
        <v>3</v>
      </c>
      <c r="E61" s="428">
        <v>0</v>
      </c>
      <c r="F61" s="428">
        <v>0</v>
      </c>
      <c r="G61" s="428">
        <v>3</v>
      </c>
      <c r="H61" s="429">
        <v>3</v>
      </c>
      <c r="I61" s="122"/>
      <c r="J61" s="124"/>
      <c r="K61" s="113"/>
      <c r="L61" s="113"/>
      <c r="M61" s="113"/>
      <c r="N61" s="113"/>
      <c r="O61" s="113"/>
      <c r="P61" s="113"/>
      <c r="Q61" s="197"/>
      <c r="R61" s="126"/>
    </row>
    <row r="62" spans="1:18" ht="12.75" customHeight="1" x14ac:dyDescent="0.2">
      <c r="A62" s="421" t="s">
        <v>161</v>
      </c>
      <c r="B62" s="424" t="s">
        <v>215</v>
      </c>
      <c r="C62" s="424" t="s">
        <v>394</v>
      </c>
      <c r="D62" s="428">
        <v>3</v>
      </c>
      <c r="E62" s="428">
        <v>0</v>
      </c>
      <c r="F62" s="428">
        <v>0</v>
      </c>
      <c r="G62" s="428">
        <v>3</v>
      </c>
      <c r="H62" s="429">
        <v>3</v>
      </c>
      <c r="I62" s="122"/>
      <c r="J62" s="124"/>
      <c r="K62" s="113"/>
      <c r="L62" s="113"/>
      <c r="M62" s="113"/>
      <c r="N62" s="113"/>
      <c r="O62" s="113"/>
      <c r="P62" s="113"/>
      <c r="Q62" s="197"/>
      <c r="R62" s="126"/>
    </row>
    <row r="63" spans="1:18" ht="12.75" customHeight="1" x14ac:dyDescent="0.2">
      <c r="A63" s="421" t="s">
        <v>265</v>
      </c>
      <c r="B63" s="424" t="s">
        <v>266</v>
      </c>
      <c r="C63" s="424" t="s">
        <v>395</v>
      </c>
      <c r="D63" s="428">
        <v>3</v>
      </c>
      <c r="E63" s="428">
        <v>0</v>
      </c>
      <c r="F63" s="428">
        <v>0</v>
      </c>
      <c r="G63" s="428">
        <v>3</v>
      </c>
      <c r="H63" s="429">
        <v>3</v>
      </c>
      <c r="I63" s="122"/>
      <c r="J63" s="124"/>
      <c r="K63" s="113"/>
      <c r="L63" s="113"/>
      <c r="M63" s="113"/>
      <c r="N63" s="113"/>
      <c r="O63" s="113"/>
      <c r="P63" s="113"/>
      <c r="Q63" s="197"/>
      <c r="R63" s="126"/>
    </row>
    <row r="64" spans="1:18" ht="12.75" customHeight="1" x14ac:dyDescent="0.2">
      <c r="A64" s="421" t="s">
        <v>396</v>
      </c>
      <c r="B64" s="424" t="s">
        <v>397</v>
      </c>
      <c r="C64" s="424" t="s">
        <v>398</v>
      </c>
      <c r="D64" s="428">
        <v>3</v>
      </c>
      <c r="E64" s="428">
        <v>0</v>
      </c>
      <c r="F64" s="428">
        <v>0</v>
      </c>
      <c r="G64" s="428">
        <v>3</v>
      </c>
      <c r="H64" s="429">
        <v>3</v>
      </c>
      <c r="I64" s="122"/>
      <c r="J64" s="124"/>
      <c r="K64" s="113"/>
      <c r="L64" s="113"/>
      <c r="M64" s="113"/>
      <c r="N64" s="113"/>
      <c r="O64" s="113"/>
      <c r="P64" s="113"/>
      <c r="Q64" s="197"/>
      <c r="R64" s="126"/>
    </row>
    <row r="65" spans="1:18" ht="12.75" customHeight="1" x14ac:dyDescent="0.2">
      <c r="A65" s="421" t="s">
        <v>591</v>
      </c>
      <c r="B65" s="424" t="s">
        <v>592</v>
      </c>
      <c r="C65" s="424" t="s">
        <v>593</v>
      </c>
      <c r="D65" s="428">
        <v>3</v>
      </c>
      <c r="E65" s="428">
        <v>3</v>
      </c>
      <c r="F65" s="428">
        <v>0</v>
      </c>
      <c r="G65" s="428">
        <v>0</v>
      </c>
      <c r="H65" s="429">
        <v>3</v>
      </c>
      <c r="I65" s="122"/>
      <c r="J65" s="124"/>
      <c r="K65" s="113"/>
      <c r="L65" s="113"/>
      <c r="M65" s="113"/>
      <c r="N65" s="113"/>
      <c r="O65" s="113"/>
      <c r="P65" s="113"/>
      <c r="Q65" s="197"/>
      <c r="R65" s="126"/>
    </row>
    <row r="66" spans="1:18" ht="12.75" customHeight="1" x14ac:dyDescent="0.2">
      <c r="A66" s="421" t="s">
        <v>767</v>
      </c>
      <c r="B66" s="424" t="s">
        <v>768</v>
      </c>
      <c r="C66" s="424" t="s">
        <v>769</v>
      </c>
      <c r="D66" s="428">
        <v>3</v>
      </c>
      <c r="E66" s="428">
        <v>0</v>
      </c>
      <c r="F66" s="428">
        <v>0</v>
      </c>
      <c r="G66" s="428">
        <v>3</v>
      </c>
      <c r="H66" s="429">
        <v>3</v>
      </c>
      <c r="I66" s="122"/>
      <c r="J66" s="124"/>
      <c r="K66" s="113"/>
      <c r="L66" s="113"/>
      <c r="M66" s="113"/>
      <c r="N66" s="113"/>
      <c r="O66" s="113"/>
      <c r="P66" s="113"/>
      <c r="Q66" s="197"/>
      <c r="R66" s="126"/>
    </row>
    <row r="67" spans="1:18" ht="12.75" customHeight="1" x14ac:dyDescent="0.2">
      <c r="A67" s="421" t="s">
        <v>770</v>
      </c>
      <c r="B67" s="424" t="s">
        <v>771</v>
      </c>
      <c r="C67" s="424" t="s">
        <v>772</v>
      </c>
      <c r="D67" s="428">
        <v>3</v>
      </c>
      <c r="E67" s="428">
        <v>0</v>
      </c>
      <c r="F67" s="428">
        <v>0</v>
      </c>
      <c r="G67" s="428">
        <v>3</v>
      </c>
      <c r="H67" s="429">
        <v>3</v>
      </c>
      <c r="I67" s="122"/>
      <c r="J67" s="124"/>
      <c r="K67" s="113"/>
      <c r="L67" s="113"/>
      <c r="M67" s="113"/>
      <c r="N67" s="113"/>
      <c r="O67" s="113"/>
      <c r="P67" s="113"/>
      <c r="Q67" s="197"/>
      <c r="R67" s="126"/>
    </row>
    <row r="68" spans="1:18" ht="12.75" customHeight="1" x14ac:dyDescent="0.2">
      <c r="A68" s="421" t="s">
        <v>773</v>
      </c>
      <c r="B68" s="424" t="s">
        <v>774</v>
      </c>
      <c r="C68" s="424" t="s">
        <v>775</v>
      </c>
      <c r="D68" s="428">
        <v>3</v>
      </c>
      <c r="E68" s="428">
        <v>0</v>
      </c>
      <c r="F68" s="428">
        <v>0</v>
      </c>
      <c r="G68" s="428">
        <v>3</v>
      </c>
      <c r="H68" s="429">
        <v>3</v>
      </c>
      <c r="I68" s="122"/>
      <c r="J68" s="124"/>
      <c r="K68" s="113"/>
      <c r="L68" s="113"/>
      <c r="M68" s="113"/>
      <c r="N68" s="113"/>
      <c r="O68" s="113"/>
      <c r="P68" s="113"/>
      <c r="Q68" s="197"/>
      <c r="R68" s="126"/>
    </row>
    <row r="69" spans="1:18" ht="12.75" customHeight="1" x14ac:dyDescent="0.2">
      <c r="A69" s="421" t="s">
        <v>776</v>
      </c>
      <c r="B69" s="424" t="s">
        <v>777</v>
      </c>
      <c r="C69" s="424" t="s">
        <v>778</v>
      </c>
      <c r="D69" s="428">
        <v>3</v>
      </c>
      <c r="E69" s="428">
        <v>0</v>
      </c>
      <c r="F69" s="428">
        <v>0</v>
      </c>
      <c r="G69" s="428">
        <v>3</v>
      </c>
      <c r="H69" s="429">
        <v>3</v>
      </c>
      <c r="I69" s="122"/>
      <c r="J69" s="124"/>
      <c r="K69" s="113"/>
      <c r="L69" s="113"/>
      <c r="M69" s="113"/>
      <c r="N69" s="113"/>
      <c r="O69" s="113"/>
      <c r="P69" s="113"/>
      <c r="Q69" s="197"/>
      <c r="R69" s="126"/>
    </row>
    <row r="70" spans="1:18" ht="12.75" customHeight="1" x14ac:dyDescent="0.2">
      <c r="A70" s="421" t="s">
        <v>179</v>
      </c>
      <c r="B70" s="424" t="s">
        <v>180</v>
      </c>
      <c r="C70" s="424" t="s">
        <v>181</v>
      </c>
      <c r="D70" s="428">
        <v>3</v>
      </c>
      <c r="E70" s="428">
        <v>0</v>
      </c>
      <c r="F70" s="428">
        <v>1</v>
      </c>
      <c r="G70" s="428">
        <v>2</v>
      </c>
      <c r="H70" s="429">
        <v>2</v>
      </c>
      <c r="I70" s="122"/>
      <c r="J70" s="124"/>
      <c r="K70" s="113"/>
      <c r="L70" s="113"/>
      <c r="M70" s="113"/>
      <c r="N70" s="113"/>
      <c r="O70" s="113"/>
      <c r="P70" s="113"/>
      <c r="Q70" s="197"/>
      <c r="R70" s="126"/>
    </row>
    <row r="71" spans="1:18" ht="12.75" customHeight="1" x14ac:dyDescent="0.2">
      <c r="A71" s="421" t="s">
        <v>160</v>
      </c>
      <c r="B71" s="424" t="s">
        <v>214</v>
      </c>
      <c r="C71" s="424" t="s">
        <v>393</v>
      </c>
      <c r="D71" s="428">
        <v>3</v>
      </c>
      <c r="E71" s="428">
        <v>1</v>
      </c>
      <c r="F71" s="428">
        <v>0</v>
      </c>
      <c r="G71" s="428">
        <v>2</v>
      </c>
      <c r="H71" s="429">
        <v>2</v>
      </c>
      <c r="I71" s="122"/>
      <c r="J71" s="124"/>
      <c r="K71" s="113"/>
      <c r="L71" s="113"/>
      <c r="M71" s="113"/>
      <c r="N71" s="113"/>
      <c r="O71" s="113"/>
      <c r="P71" s="113"/>
      <c r="Q71" s="197"/>
      <c r="R71" s="126"/>
    </row>
    <row r="72" spans="1:18" ht="12.75" customHeight="1" x14ac:dyDescent="0.2">
      <c r="A72" s="421" t="s">
        <v>273</v>
      </c>
      <c r="B72" s="424" t="s">
        <v>274</v>
      </c>
      <c r="C72" s="424" t="s">
        <v>399</v>
      </c>
      <c r="D72" s="428">
        <v>3</v>
      </c>
      <c r="E72" s="428">
        <v>0</v>
      </c>
      <c r="F72" s="428">
        <v>1</v>
      </c>
      <c r="G72" s="428">
        <v>2</v>
      </c>
      <c r="H72" s="429">
        <v>2</v>
      </c>
      <c r="I72" s="122"/>
      <c r="J72" s="124"/>
      <c r="K72" s="113"/>
      <c r="L72" s="113"/>
      <c r="M72" s="113"/>
      <c r="N72" s="113"/>
      <c r="O72" s="113"/>
      <c r="P72" s="113"/>
      <c r="Q72" s="197"/>
      <c r="R72" s="126"/>
    </row>
    <row r="73" spans="1:18" ht="12.75" customHeight="1" x14ac:dyDescent="0.2">
      <c r="A73" s="421" t="s">
        <v>74</v>
      </c>
      <c r="B73" s="424" t="s">
        <v>189</v>
      </c>
      <c r="C73" s="424" t="s">
        <v>400</v>
      </c>
      <c r="D73" s="428">
        <v>2</v>
      </c>
      <c r="E73" s="428">
        <v>2</v>
      </c>
      <c r="F73" s="428">
        <v>0</v>
      </c>
      <c r="G73" s="428">
        <v>0</v>
      </c>
      <c r="H73" s="429">
        <v>2</v>
      </c>
      <c r="I73" s="122"/>
      <c r="J73" s="124"/>
      <c r="K73" s="113"/>
      <c r="L73" s="113"/>
      <c r="M73" s="113"/>
      <c r="N73" s="113"/>
      <c r="O73" s="113"/>
      <c r="P73" s="113"/>
      <c r="Q73" s="197"/>
      <c r="R73" s="126"/>
    </row>
    <row r="74" spans="1:18" ht="12.75" customHeight="1" x14ac:dyDescent="0.2">
      <c r="A74" s="421" t="s">
        <v>141</v>
      </c>
      <c r="B74" s="424" t="s">
        <v>192</v>
      </c>
      <c r="C74" s="424" t="s">
        <v>401</v>
      </c>
      <c r="D74" s="428">
        <v>2</v>
      </c>
      <c r="E74" s="428">
        <v>2</v>
      </c>
      <c r="F74" s="428">
        <v>0</v>
      </c>
      <c r="G74" s="428">
        <v>0</v>
      </c>
      <c r="H74" s="429">
        <v>2</v>
      </c>
      <c r="I74" s="122"/>
      <c r="J74" s="124"/>
      <c r="K74" s="113"/>
      <c r="L74" s="113"/>
      <c r="M74" s="113"/>
      <c r="N74" s="113"/>
      <c r="O74" s="113"/>
      <c r="P74" s="113"/>
      <c r="Q74" s="197"/>
      <c r="R74" s="126"/>
    </row>
    <row r="75" spans="1:18" ht="12.75" customHeight="1" x14ac:dyDescent="0.2">
      <c r="A75" s="421" t="s">
        <v>142</v>
      </c>
      <c r="B75" s="424" t="s">
        <v>200</v>
      </c>
      <c r="C75" s="424" t="s">
        <v>403</v>
      </c>
      <c r="D75" s="428">
        <v>2</v>
      </c>
      <c r="E75" s="428">
        <v>2</v>
      </c>
      <c r="F75" s="428">
        <v>0</v>
      </c>
      <c r="G75" s="428">
        <v>0</v>
      </c>
      <c r="H75" s="429">
        <v>2</v>
      </c>
      <c r="I75" s="122"/>
      <c r="J75" s="124"/>
      <c r="K75" s="113"/>
      <c r="L75" s="113"/>
      <c r="M75" s="113"/>
      <c r="N75" s="113"/>
      <c r="O75" s="113"/>
      <c r="P75" s="113"/>
      <c r="Q75" s="197"/>
      <c r="R75" s="126"/>
    </row>
    <row r="76" spans="1:18" ht="12.75" customHeight="1" x14ac:dyDescent="0.2">
      <c r="A76" s="421" t="s">
        <v>138</v>
      </c>
      <c r="B76" s="424" t="s">
        <v>202</v>
      </c>
      <c r="C76" s="424" t="s">
        <v>404</v>
      </c>
      <c r="D76" s="428">
        <v>2</v>
      </c>
      <c r="E76" s="428">
        <v>0</v>
      </c>
      <c r="F76" s="428">
        <v>0</v>
      </c>
      <c r="G76" s="428">
        <v>2</v>
      </c>
      <c r="H76" s="429">
        <v>2</v>
      </c>
      <c r="I76" s="122"/>
      <c r="J76" s="124"/>
      <c r="K76" s="113"/>
      <c r="L76" s="113"/>
      <c r="M76" s="113"/>
      <c r="N76" s="113"/>
      <c r="O76" s="113"/>
      <c r="P76" s="113"/>
      <c r="Q76" s="197"/>
      <c r="R76" s="126"/>
    </row>
    <row r="77" spans="1:18" ht="12.75" customHeight="1" x14ac:dyDescent="0.2">
      <c r="A77" s="421" t="s">
        <v>237</v>
      </c>
      <c r="B77" s="424" t="s">
        <v>238</v>
      </c>
      <c r="C77" s="424" t="s">
        <v>407</v>
      </c>
      <c r="D77" s="428">
        <v>2</v>
      </c>
      <c r="E77" s="428">
        <v>2</v>
      </c>
      <c r="F77" s="428">
        <v>0</v>
      </c>
      <c r="G77" s="428">
        <v>0</v>
      </c>
      <c r="H77" s="429">
        <v>2</v>
      </c>
      <c r="I77" s="122"/>
      <c r="J77" s="124"/>
      <c r="K77" s="113"/>
      <c r="L77" s="113"/>
      <c r="M77" s="113"/>
      <c r="N77" s="113"/>
      <c r="O77" s="113"/>
      <c r="P77" s="113"/>
      <c r="Q77" s="197"/>
      <c r="R77" s="126"/>
    </row>
    <row r="78" spans="1:18" ht="12.75" customHeight="1" x14ac:dyDescent="0.2">
      <c r="A78" s="421" t="s">
        <v>239</v>
      </c>
      <c r="B78" s="424" t="s">
        <v>240</v>
      </c>
      <c r="C78" s="424" t="s">
        <v>408</v>
      </c>
      <c r="D78" s="428">
        <v>2</v>
      </c>
      <c r="E78" s="428">
        <v>0</v>
      </c>
      <c r="F78" s="428">
        <v>0</v>
      </c>
      <c r="G78" s="428">
        <v>2</v>
      </c>
      <c r="H78" s="429">
        <v>2</v>
      </c>
      <c r="I78" s="122"/>
      <c r="J78" s="124"/>
      <c r="K78" s="113"/>
      <c r="L78" s="113"/>
      <c r="M78" s="113"/>
      <c r="N78" s="113"/>
      <c r="O78" s="113"/>
      <c r="P78" s="113"/>
      <c r="Q78" s="197"/>
      <c r="R78" s="126"/>
    </row>
    <row r="79" spans="1:18" ht="12.75" customHeight="1" x14ac:dyDescent="0.2">
      <c r="A79" s="421" t="s">
        <v>250</v>
      </c>
      <c r="B79" s="424" t="s">
        <v>251</v>
      </c>
      <c r="C79" s="424" t="s">
        <v>779</v>
      </c>
      <c r="D79" s="428">
        <v>2</v>
      </c>
      <c r="E79" s="428">
        <v>0</v>
      </c>
      <c r="F79" s="428">
        <v>0</v>
      </c>
      <c r="G79" s="428">
        <v>2</v>
      </c>
      <c r="H79" s="429">
        <v>2</v>
      </c>
      <c r="I79" s="122"/>
      <c r="J79" s="124"/>
      <c r="K79" s="113"/>
      <c r="L79" s="113"/>
      <c r="M79" s="113"/>
      <c r="N79" s="113"/>
      <c r="O79" s="113"/>
      <c r="P79" s="113"/>
      <c r="Q79" s="197"/>
      <c r="R79" s="126"/>
    </row>
    <row r="80" spans="1:18" ht="12.75" customHeight="1" x14ac:dyDescent="0.2">
      <c r="A80" s="421" t="s">
        <v>409</v>
      </c>
      <c r="B80" s="424" t="s">
        <v>410</v>
      </c>
      <c r="C80" s="424" t="s">
        <v>411</v>
      </c>
      <c r="D80" s="428">
        <v>2</v>
      </c>
      <c r="E80" s="428">
        <v>0</v>
      </c>
      <c r="F80" s="428">
        <v>0</v>
      </c>
      <c r="G80" s="428">
        <v>2</v>
      </c>
      <c r="H80" s="429">
        <v>2</v>
      </c>
      <c r="I80" s="122"/>
      <c r="J80" s="124"/>
      <c r="K80" s="113"/>
      <c r="L80" s="113"/>
      <c r="M80" s="113"/>
      <c r="N80" s="113"/>
      <c r="O80" s="113"/>
      <c r="P80" s="113"/>
      <c r="Q80" s="197"/>
      <c r="R80" s="126"/>
    </row>
    <row r="81" spans="1:18" ht="12.75" customHeight="1" x14ac:dyDescent="0.2">
      <c r="A81" s="421" t="s">
        <v>270</v>
      </c>
      <c r="B81" s="424" t="s">
        <v>271</v>
      </c>
      <c r="C81" s="424" t="s">
        <v>272</v>
      </c>
      <c r="D81" s="428">
        <v>2</v>
      </c>
      <c r="E81" s="428">
        <v>2</v>
      </c>
      <c r="F81" s="428">
        <v>0</v>
      </c>
      <c r="G81" s="428">
        <v>0</v>
      </c>
      <c r="H81" s="429">
        <v>2</v>
      </c>
      <c r="I81" s="122"/>
      <c r="J81" s="124"/>
      <c r="K81" s="113"/>
      <c r="L81" s="113"/>
      <c r="M81" s="113"/>
      <c r="N81" s="113"/>
      <c r="O81" s="113"/>
      <c r="P81" s="113"/>
      <c r="Q81" s="197"/>
      <c r="R81" s="126"/>
    </row>
    <row r="82" spans="1:18" ht="12.75" customHeight="1" x14ac:dyDescent="0.2">
      <c r="A82" s="421" t="s">
        <v>412</v>
      </c>
      <c r="B82" s="424" t="s">
        <v>413</v>
      </c>
      <c r="C82" s="424" t="s">
        <v>414</v>
      </c>
      <c r="D82" s="428">
        <v>2</v>
      </c>
      <c r="E82" s="428">
        <v>0</v>
      </c>
      <c r="F82" s="428">
        <v>0</v>
      </c>
      <c r="G82" s="428">
        <v>2</v>
      </c>
      <c r="H82" s="429">
        <v>2</v>
      </c>
      <c r="I82" s="122"/>
      <c r="J82" s="124"/>
      <c r="K82" s="113"/>
      <c r="L82" s="113"/>
      <c r="M82" s="113"/>
      <c r="N82" s="113"/>
      <c r="O82" s="113"/>
      <c r="P82" s="113"/>
      <c r="Q82" s="197"/>
      <c r="R82" s="126"/>
    </row>
    <row r="83" spans="1:18" ht="12.75" customHeight="1" x14ac:dyDescent="0.2">
      <c r="A83" s="421" t="s">
        <v>594</v>
      </c>
      <c r="B83" s="424" t="s">
        <v>595</v>
      </c>
      <c r="C83" s="424" t="s">
        <v>596</v>
      </c>
      <c r="D83" s="428">
        <v>2</v>
      </c>
      <c r="E83" s="428">
        <v>0</v>
      </c>
      <c r="F83" s="428">
        <v>0</v>
      </c>
      <c r="G83" s="428">
        <v>2</v>
      </c>
      <c r="H83" s="429">
        <v>2</v>
      </c>
      <c r="I83" s="122"/>
      <c r="J83" s="124"/>
      <c r="K83" s="113"/>
      <c r="L83" s="113"/>
      <c r="M83" s="113"/>
      <c r="N83" s="113"/>
      <c r="O83" s="113"/>
      <c r="P83" s="113"/>
      <c r="Q83" s="197"/>
      <c r="R83" s="126"/>
    </row>
    <row r="84" spans="1:18" ht="12.75" customHeight="1" x14ac:dyDescent="0.2">
      <c r="A84" s="421" t="s">
        <v>780</v>
      </c>
      <c r="B84" s="424" t="s">
        <v>415</v>
      </c>
      <c r="C84" s="424" t="s">
        <v>781</v>
      </c>
      <c r="D84" s="428">
        <v>2</v>
      </c>
      <c r="E84" s="428">
        <v>0</v>
      </c>
      <c r="F84" s="428">
        <v>0</v>
      </c>
      <c r="G84" s="428">
        <v>2</v>
      </c>
      <c r="H84" s="429">
        <v>2</v>
      </c>
      <c r="I84" s="122"/>
      <c r="J84" s="124"/>
      <c r="K84" s="113"/>
      <c r="L84" s="113"/>
      <c r="M84" s="113"/>
      <c r="N84" s="113"/>
      <c r="O84" s="113"/>
      <c r="P84" s="113"/>
      <c r="Q84" s="197"/>
      <c r="R84" s="126"/>
    </row>
    <row r="85" spans="1:18" ht="12.75" customHeight="1" x14ac:dyDescent="0.2">
      <c r="A85" s="421" t="s">
        <v>597</v>
      </c>
      <c r="B85" s="424" t="s">
        <v>598</v>
      </c>
      <c r="C85" s="424" t="s">
        <v>217</v>
      </c>
      <c r="D85" s="428">
        <v>2</v>
      </c>
      <c r="E85" s="428">
        <v>0</v>
      </c>
      <c r="F85" s="428">
        <v>0</v>
      </c>
      <c r="G85" s="428">
        <v>2</v>
      </c>
      <c r="H85" s="429">
        <v>2</v>
      </c>
      <c r="I85" s="122"/>
      <c r="J85" s="124"/>
      <c r="K85" s="113"/>
      <c r="L85" s="113"/>
      <c r="M85" s="113"/>
      <c r="N85" s="113"/>
      <c r="O85" s="113"/>
      <c r="P85" s="113"/>
      <c r="Q85" s="197"/>
      <c r="R85" s="126"/>
    </row>
    <row r="86" spans="1:18" ht="12.75" customHeight="1" x14ac:dyDescent="0.2">
      <c r="A86" s="421" t="s">
        <v>416</v>
      </c>
      <c r="B86" s="424" t="s">
        <v>417</v>
      </c>
      <c r="C86" s="424" t="s">
        <v>418</v>
      </c>
      <c r="D86" s="428">
        <v>2</v>
      </c>
      <c r="E86" s="428">
        <v>0</v>
      </c>
      <c r="F86" s="428">
        <v>0</v>
      </c>
      <c r="G86" s="428">
        <v>2</v>
      </c>
      <c r="H86" s="429">
        <v>2</v>
      </c>
      <c r="I86" s="122"/>
      <c r="J86" s="124"/>
      <c r="K86" s="113"/>
      <c r="L86" s="113"/>
      <c r="M86" s="113"/>
      <c r="N86" s="113"/>
      <c r="O86" s="113"/>
      <c r="P86" s="113"/>
      <c r="Q86" s="197"/>
      <c r="R86" s="126"/>
    </row>
    <row r="87" spans="1:18" ht="12.75" customHeight="1" x14ac:dyDescent="0.2">
      <c r="A87" s="421" t="s">
        <v>599</v>
      </c>
      <c r="B87" s="424" t="s">
        <v>600</v>
      </c>
      <c r="C87" s="424" t="s">
        <v>601</v>
      </c>
      <c r="D87" s="428">
        <v>2</v>
      </c>
      <c r="E87" s="428">
        <v>2</v>
      </c>
      <c r="F87" s="428">
        <v>0</v>
      </c>
      <c r="G87" s="428">
        <v>0</v>
      </c>
      <c r="H87" s="429">
        <v>2</v>
      </c>
      <c r="I87" s="122"/>
      <c r="J87" s="124"/>
      <c r="K87" s="113"/>
      <c r="L87" s="113"/>
      <c r="M87" s="113"/>
      <c r="N87" s="113"/>
      <c r="O87" s="113"/>
      <c r="P87" s="113"/>
      <c r="Q87" s="197"/>
      <c r="R87" s="126"/>
    </row>
    <row r="88" spans="1:18" ht="12.75" customHeight="1" x14ac:dyDescent="0.2">
      <c r="A88" s="421" t="s">
        <v>602</v>
      </c>
      <c r="B88" s="424" t="s">
        <v>603</v>
      </c>
      <c r="C88" s="424" t="s">
        <v>604</v>
      </c>
      <c r="D88" s="428">
        <v>2</v>
      </c>
      <c r="E88" s="428">
        <v>0</v>
      </c>
      <c r="F88" s="428">
        <v>0</v>
      </c>
      <c r="G88" s="428">
        <v>2</v>
      </c>
      <c r="H88" s="429">
        <v>2</v>
      </c>
      <c r="I88" s="122"/>
      <c r="J88" s="124"/>
      <c r="K88" s="113"/>
      <c r="L88" s="113"/>
      <c r="M88" s="113"/>
      <c r="N88" s="113"/>
      <c r="O88" s="113"/>
      <c r="P88" s="113"/>
      <c r="Q88" s="197"/>
      <c r="R88" s="126"/>
    </row>
    <row r="89" spans="1:18" ht="12.75" customHeight="1" x14ac:dyDescent="0.2">
      <c r="A89" s="421" t="s">
        <v>782</v>
      </c>
      <c r="B89" s="424" t="s">
        <v>783</v>
      </c>
      <c r="C89" s="424" t="s">
        <v>784</v>
      </c>
      <c r="D89" s="428">
        <v>2</v>
      </c>
      <c r="E89" s="428">
        <v>0</v>
      </c>
      <c r="F89" s="428">
        <v>0</v>
      </c>
      <c r="G89" s="428">
        <v>2</v>
      </c>
      <c r="H89" s="429">
        <v>2</v>
      </c>
      <c r="I89" s="122"/>
      <c r="J89" s="124"/>
      <c r="K89" s="113"/>
      <c r="L89" s="113"/>
      <c r="M89" s="113"/>
      <c r="N89" s="113"/>
      <c r="O89" s="113"/>
      <c r="P89" s="113"/>
      <c r="Q89" s="197"/>
      <c r="R89" s="126"/>
    </row>
    <row r="90" spans="1:18" ht="12.75" customHeight="1" x14ac:dyDescent="0.2">
      <c r="A90" s="421" t="s">
        <v>785</v>
      </c>
      <c r="B90" s="424" t="s">
        <v>786</v>
      </c>
      <c r="C90" s="424" t="s">
        <v>787</v>
      </c>
      <c r="D90" s="428">
        <v>2</v>
      </c>
      <c r="E90" s="428">
        <v>0</v>
      </c>
      <c r="F90" s="428">
        <v>0</v>
      </c>
      <c r="G90" s="428">
        <v>2</v>
      </c>
      <c r="H90" s="429">
        <v>2</v>
      </c>
      <c r="I90" s="122"/>
      <c r="J90" s="124"/>
      <c r="K90" s="113"/>
      <c r="L90" s="113"/>
      <c r="M90" s="113"/>
      <c r="N90" s="113"/>
      <c r="O90" s="113"/>
      <c r="P90" s="113"/>
      <c r="Q90" s="197"/>
      <c r="R90" s="126"/>
    </row>
    <row r="91" spans="1:18" ht="12.75" customHeight="1" x14ac:dyDescent="0.2">
      <c r="A91" s="421" t="s">
        <v>788</v>
      </c>
      <c r="B91" s="424" t="s">
        <v>789</v>
      </c>
      <c r="C91" s="424" t="s">
        <v>790</v>
      </c>
      <c r="D91" s="428">
        <v>2</v>
      </c>
      <c r="E91" s="428">
        <v>0</v>
      </c>
      <c r="F91" s="428">
        <v>0</v>
      </c>
      <c r="G91" s="428">
        <v>2</v>
      </c>
      <c r="H91" s="429">
        <v>2</v>
      </c>
      <c r="I91" s="122"/>
      <c r="J91" s="124"/>
      <c r="K91" s="113"/>
      <c r="L91" s="113"/>
      <c r="M91" s="113"/>
      <c r="N91" s="113"/>
      <c r="O91" s="113"/>
      <c r="P91" s="113"/>
      <c r="Q91" s="197"/>
      <c r="R91" s="126"/>
    </row>
    <row r="92" spans="1:18" ht="12.75" customHeight="1" x14ac:dyDescent="0.2">
      <c r="A92" s="421" t="s">
        <v>791</v>
      </c>
      <c r="B92" s="424" t="s">
        <v>792</v>
      </c>
      <c r="C92" s="424" t="s">
        <v>793</v>
      </c>
      <c r="D92" s="428">
        <v>2</v>
      </c>
      <c r="E92" s="428">
        <v>0</v>
      </c>
      <c r="F92" s="428">
        <v>0</v>
      </c>
      <c r="G92" s="428">
        <v>2</v>
      </c>
      <c r="H92" s="429">
        <v>2</v>
      </c>
      <c r="I92" s="122"/>
      <c r="J92" s="124"/>
      <c r="K92" s="113"/>
      <c r="L92" s="113"/>
      <c r="M92" s="113"/>
      <c r="N92" s="113"/>
      <c r="O92" s="113"/>
      <c r="P92" s="113"/>
      <c r="Q92" s="197"/>
      <c r="R92" s="126"/>
    </row>
    <row r="93" spans="1:18" ht="12.75" customHeight="1" x14ac:dyDescent="0.2">
      <c r="A93" s="421" t="s">
        <v>794</v>
      </c>
      <c r="B93" s="424" t="s">
        <v>238</v>
      </c>
      <c r="C93" s="424" t="s">
        <v>795</v>
      </c>
      <c r="D93" s="428">
        <v>2</v>
      </c>
      <c r="E93" s="428">
        <v>2</v>
      </c>
      <c r="F93" s="428">
        <v>0</v>
      </c>
      <c r="G93" s="428">
        <v>0</v>
      </c>
      <c r="H93" s="429">
        <v>2</v>
      </c>
      <c r="I93" s="122"/>
      <c r="J93" s="124"/>
      <c r="K93" s="113"/>
      <c r="L93" s="113"/>
      <c r="M93" s="113"/>
      <c r="N93" s="113"/>
      <c r="O93" s="113"/>
      <c r="P93" s="113"/>
      <c r="Q93" s="197"/>
      <c r="R93" s="126"/>
    </row>
    <row r="94" spans="1:18" ht="12.75" customHeight="1" x14ac:dyDescent="0.2">
      <c r="A94" s="421" t="s">
        <v>796</v>
      </c>
      <c r="B94" s="424" t="s">
        <v>797</v>
      </c>
      <c r="C94" s="424" t="s">
        <v>798</v>
      </c>
      <c r="D94" s="428">
        <v>2</v>
      </c>
      <c r="E94" s="428">
        <v>0</v>
      </c>
      <c r="F94" s="428">
        <v>0</v>
      </c>
      <c r="G94" s="428">
        <v>2</v>
      </c>
      <c r="H94" s="429">
        <v>2</v>
      </c>
      <c r="I94" s="122"/>
      <c r="J94" s="124"/>
      <c r="K94" s="113"/>
      <c r="L94" s="113"/>
      <c r="M94" s="113"/>
      <c r="N94" s="113"/>
      <c r="O94" s="113"/>
      <c r="P94" s="113"/>
      <c r="Q94" s="197"/>
      <c r="R94" s="126"/>
    </row>
    <row r="95" spans="1:18" ht="12.75" customHeight="1" x14ac:dyDescent="0.2">
      <c r="A95" s="421" t="s">
        <v>799</v>
      </c>
      <c r="B95" s="424" t="s">
        <v>800</v>
      </c>
      <c r="C95" s="424" t="s">
        <v>801</v>
      </c>
      <c r="D95" s="428">
        <v>2</v>
      </c>
      <c r="E95" s="428">
        <v>0</v>
      </c>
      <c r="F95" s="428">
        <v>0</v>
      </c>
      <c r="G95" s="428">
        <v>2</v>
      </c>
      <c r="H95" s="429">
        <v>2</v>
      </c>
      <c r="I95" s="122"/>
      <c r="J95" s="124"/>
      <c r="K95" s="113"/>
      <c r="L95" s="113"/>
      <c r="M95" s="113"/>
      <c r="N95" s="113"/>
      <c r="O95" s="113"/>
      <c r="P95" s="113"/>
      <c r="Q95" s="197"/>
      <c r="R95" s="126"/>
    </row>
    <row r="96" spans="1:18" ht="12.75" customHeight="1" x14ac:dyDescent="0.2">
      <c r="A96" s="421" t="s">
        <v>77</v>
      </c>
      <c r="B96" s="424" t="s">
        <v>196</v>
      </c>
      <c r="C96" s="424" t="s">
        <v>402</v>
      </c>
      <c r="D96" s="428">
        <v>2</v>
      </c>
      <c r="E96" s="428">
        <v>0</v>
      </c>
      <c r="F96" s="428">
        <v>1</v>
      </c>
      <c r="G96" s="428">
        <v>1</v>
      </c>
      <c r="H96" s="429">
        <v>1</v>
      </c>
      <c r="I96" s="122"/>
      <c r="J96" s="124"/>
      <c r="K96" s="113"/>
      <c r="L96" s="113"/>
      <c r="M96" s="113"/>
      <c r="N96" s="113"/>
      <c r="O96" s="113"/>
      <c r="P96" s="113"/>
      <c r="Q96" s="197"/>
      <c r="R96" s="126"/>
    </row>
    <row r="97" spans="1:18" ht="12.75" customHeight="1" x14ac:dyDescent="0.2">
      <c r="A97" s="421" t="s">
        <v>137</v>
      </c>
      <c r="B97" s="424" t="s">
        <v>198</v>
      </c>
      <c r="C97" s="424" t="s">
        <v>75</v>
      </c>
      <c r="D97" s="428">
        <v>2</v>
      </c>
      <c r="E97" s="428">
        <v>1</v>
      </c>
      <c r="F97" s="428">
        <v>1</v>
      </c>
      <c r="G97" s="428">
        <v>0</v>
      </c>
      <c r="H97" s="429">
        <v>1</v>
      </c>
      <c r="I97" s="122"/>
      <c r="J97" s="124"/>
      <c r="K97" s="113"/>
      <c r="L97" s="113"/>
      <c r="M97" s="113"/>
      <c r="N97" s="113"/>
      <c r="O97" s="113"/>
      <c r="P97" s="113"/>
      <c r="Q97" s="197"/>
      <c r="R97" s="126"/>
    </row>
    <row r="98" spans="1:18" ht="12.75" customHeight="1" x14ac:dyDescent="0.2">
      <c r="A98" s="421" t="s">
        <v>155</v>
      </c>
      <c r="B98" s="424" t="s">
        <v>207</v>
      </c>
      <c r="C98" s="424" t="s">
        <v>405</v>
      </c>
      <c r="D98" s="428">
        <v>2</v>
      </c>
      <c r="E98" s="428">
        <v>1</v>
      </c>
      <c r="F98" s="428">
        <v>1</v>
      </c>
      <c r="G98" s="428">
        <v>0</v>
      </c>
      <c r="H98" s="429">
        <v>1</v>
      </c>
      <c r="I98" s="122"/>
      <c r="J98" s="124"/>
      <c r="K98" s="113"/>
      <c r="L98" s="113"/>
      <c r="M98" s="113"/>
      <c r="N98" s="113"/>
      <c r="O98" s="113"/>
      <c r="P98" s="113"/>
      <c r="Q98" s="197"/>
      <c r="R98" s="126"/>
    </row>
    <row r="99" spans="1:18" ht="12.75" customHeight="1" x14ac:dyDescent="0.2">
      <c r="A99" s="421" t="s">
        <v>461</v>
      </c>
      <c r="B99" s="424" t="s">
        <v>462</v>
      </c>
      <c r="C99" s="424" t="s">
        <v>463</v>
      </c>
      <c r="D99" s="428">
        <v>1</v>
      </c>
      <c r="E99" s="428">
        <v>2</v>
      </c>
      <c r="F99" s="428">
        <v>-1</v>
      </c>
      <c r="G99" s="428">
        <v>0</v>
      </c>
      <c r="H99" s="429">
        <v>2</v>
      </c>
      <c r="I99" s="122"/>
      <c r="J99" s="124"/>
      <c r="K99" s="113"/>
      <c r="L99" s="113"/>
      <c r="M99" s="113"/>
      <c r="N99" s="113"/>
      <c r="O99" s="113"/>
      <c r="P99" s="113"/>
      <c r="Q99" s="197"/>
      <c r="R99" s="126"/>
    </row>
    <row r="100" spans="1:18" ht="12.75" customHeight="1" x14ac:dyDescent="0.2">
      <c r="A100" s="421" t="s">
        <v>802</v>
      </c>
      <c r="B100" s="424" t="s">
        <v>803</v>
      </c>
      <c r="C100" s="424" t="s">
        <v>804</v>
      </c>
      <c r="D100" s="428">
        <v>1</v>
      </c>
      <c r="E100" s="428">
        <v>2</v>
      </c>
      <c r="F100" s="428">
        <v>-1</v>
      </c>
      <c r="G100" s="428">
        <v>0</v>
      </c>
      <c r="H100" s="429">
        <v>2</v>
      </c>
      <c r="I100" s="122"/>
      <c r="J100" s="124"/>
      <c r="K100" s="113"/>
      <c r="L100" s="113"/>
      <c r="M100" s="113"/>
      <c r="N100" s="113"/>
      <c r="O100" s="113"/>
      <c r="P100" s="113"/>
      <c r="Q100" s="197"/>
      <c r="R100" s="126"/>
    </row>
    <row r="101" spans="1:18" ht="12.75" customHeight="1" x14ac:dyDescent="0.2">
      <c r="A101" s="421" t="s">
        <v>177</v>
      </c>
      <c r="B101" s="424" t="s">
        <v>178</v>
      </c>
      <c r="C101" s="424" t="s">
        <v>389</v>
      </c>
      <c r="D101" s="428">
        <v>1</v>
      </c>
      <c r="E101" s="428">
        <v>1</v>
      </c>
      <c r="F101" s="428">
        <v>0</v>
      </c>
      <c r="G101" s="428">
        <v>0</v>
      </c>
      <c r="H101" s="429">
        <v>1</v>
      </c>
      <c r="I101" s="122"/>
      <c r="J101" s="124"/>
      <c r="K101" s="113"/>
      <c r="L101" s="113"/>
      <c r="M101" s="113"/>
      <c r="N101" s="113"/>
      <c r="O101" s="113"/>
      <c r="P101" s="113"/>
      <c r="Q101" s="197"/>
      <c r="R101" s="126"/>
    </row>
    <row r="102" spans="1:18" ht="12.75" customHeight="1" x14ac:dyDescent="0.2">
      <c r="A102" s="421" t="s">
        <v>68</v>
      </c>
      <c r="B102" s="424" t="s">
        <v>190</v>
      </c>
      <c r="C102" s="424" t="s">
        <v>69</v>
      </c>
      <c r="D102" s="428">
        <v>1</v>
      </c>
      <c r="E102" s="428">
        <v>1</v>
      </c>
      <c r="F102" s="428">
        <v>0</v>
      </c>
      <c r="G102" s="428">
        <v>0</v>
      </c>
      <c r="H102" s="429">
        <v>1</v>
      </c>
      <c r="I102" s="122"/>
      <c r="J102" s="124"/>
      <c r="K102" s="113"/>
      <c r="L102" s="113"/>
      <c r="M102" s="113"/>
      <c r="N102" s="113"/>
      <c r="O102" s="113"/>
      <c r="P102" s="113"/>
      <c r="Q102" s="197"/>
      <c r="R102" s="126"/>
    </row>
    <row r="103" spans="1:18" ht="12.75" customHeight="1" x14ac:dyDescent="0.2">
      <c r="A103" s="421" t="s">
        <v>70</v>
      </c>
      <c r="B103" s="424" t="s">
        <v>191</v>
      </c>
      <c r="C103" s="424" t="s">
        <v>419</v>
      </c>
      <c r="D103" s="428">
        <v>1</v>
      </c>
      <c r="E103" s="428">
        <v>1</v>
      </c>
      <c r="F103" s="428">
        <v>0</v>
      </c>
      <c r="G103" s="428">
        <v>0</v>
      </c>
      <c r="H103" s="429">
        <v>1</v>
      </c>
      <c r="I103" s="122"/>
      <c r="J103" s="124"/>
      <c r="K103" s="113"/>
      <c r="L103" s="113"/>
      <c r="M103" s="113"/>
      <c r="N103" s="113"/>
      <c r="O103" s="113"/>
      <c r="P103" s="113"/>
      <c r="Q103" s="197"/>
      <c r="R103" s="126"/>
    </row>
    <row r="104" spans="1:18" ht="12.75" customHeight="1" x14ac:dyDescent="0.2">
      <c r="A104" s="421" t="s">
        <v>71</v>
      </c>
      <c r="B104" s="424" t="s">
        <v>193</v>
      </c>
      <c r="C104" s="424" t="s">
        <v>420</v>
      </c>
      <c r="D104" s="428">
        <v>1</v>
      </c>
      <c r="E104" s="428">
        <v>1</v>
      </c>
      <c r="F104" s="428">
        <v>0</v>
      </c>
      <c r="G104" s="428">
        <v>0</v>
      </c>
      <c r="H104" s="429">
        <v>1</v>
      </c>
      <c r="I104" s="122"/>
      <c r="J104" s="124"/>
      <c r="K104" s="113"/>
      <c r="L104" s="113"/>
      <c r="M104" s="113"/>
      <c r="N104" s="113"/>
      <c r="O104" s="113"/>
      <c r="P104" s="113"/>
      <c r="Q104" s="197"/>
      <c r="R104" s="126"/>
    </row>
    <row r="105" spans="1:18" ht="12.75" customHeight="1" x14ac:dyDescent="0.2">
      <c r="A105" s="421" t="s">
        <v>805</v>
      </c>
      <c r="B105" s="424" t="s">
        <v>806</v>
      </c>
      <c r="C105" s="424" t="s">
        <v>807</v>
      </c>
      <c r="D105" s="428">
        <v>1</v>
      </c>
      <c r="E105" s="428">
        <v>0</v>
      </c>
      <c r="F105" s="428">
        <v>0</v>
      </c>
      <c r="G105" s="428">
        <v>1</v>
      </c>
      <c r="H105" s="429">
        <v>1</v>
      </c>
      <c r="I105" s="122"/>
      <c r="J105" s="124"/>
      <c r="K105" s="113"/>
      <c r="L105" s="113"/>
      <c r="M105" s="113"/>
      <c r="N105" s="113"/>
      <c r="O105" s="113"/>
      <c r="P105" s="113"/>
      <c r="Q105" s="197"/>
      <c r="R105" s="126"/>
    </row>
    <row r="106" spans="1:18" ht="12.75" customHeight="1" x14ac:dyDescent="0.2">
      <c r="A106" s="421" t="s">
        <v>421</v>
      </c>
      <c r="B106" s="424" t="s">
        <v>422</v>
      </c>
      <c r="C106" s="424" t="s">
        <v>423</v>
      </c>
      <c r="D106" s="428">
        <v>1</v>
      </c>
      <c r="E106" s="428">
        <v>1</v>
      </c>
      <c r="F106" s="428">
        <v>0</v>
      </c>
      <c r="G106" s="428">
        <v>0</v>
      </c>
      <c r="H106" s="429">
        <v>1</v>
      </c>
      <c r="I106" s="122"/>
      <c r="J106" s="124"/>
      <c r="K106" s="113"/>
      <c r="L106" s="113"/>
      <c r="M106" s="113"/>
      <c r="N106" s="113"/>
      <c r="O106" s="113"/>
      <c r="P106" s="113"/>
      <c r="Q106" s="197"/>
      <c r="R106" s="126"/>
    </row>
    <row r="107" spans="1:18" ht="12.75" customHeight="1" x14ac:dyDescent="0.2">
      <c r="A107" s="421" t="s">
        <v>140</v>
      </c>
      <c r="B107" s="424" t="s">
        <v>204</v>
      </c>
      <c r="C107" s="424" t="s">
        <v>424</v>
      </c>
      <c r="D107" s="428">
        <v>1</v>
      </c>
      <c r="E107" s="428">
        <v>0</v>
      </c>
      <c r="F107" s="428">
        <v>0</v>
      </c>
      <c r="G107" s="428">
        <v>1</v>
      </c>
      <c r="H107" s="429">
        <v>1</v>
      </c>
      <c r="I107" s="122"/>
      <c r="J107" s="124"/>
      <c r="K107" s="113"/>
      <c r="L107" s="113"/>
      <c r="M107" s="113"/>
      <c r="N107" s="113"/>
      <c r="O107" s="113"/>
      <c r="P107" s="113"/>
      <c r="Q107" s="197"/>
      <c r="R107" s="126"/>
    </row>
    <row r="108" spans="1:18" ht="12.75" customHeight="1" x14ac:dyDescent="0.2">
      <c r="A108" s="421" t="s">
        <v>156</v>
      </c>
      <c r="B108" s="424" t="s">
        <v>208</v>
      </c>
      <c r="C108" s="424" t="s">
        <v>425</v>
      </c>
      <c r="D108" s="428">
        <v>1</v>
      </c>
      <c r="E108" s="428">
        <v>1</v>
      </c>
      <c r="F108" s="428">
        <v>0</v>
      </c>
      <c r="G108" s="428">
        <v>0</v>
      </c>
      <c r="H108" s="429">
        <v>1</v>
      </c>
      <c r="I108" s="122"/>
      <c r="J108" s="124"/>
      <c r="K108" s="113"/>
      <c r="L108" s="113"/>
      <c r="M108" s="113"/>
      <c r="N108" s="113"/>
      <c r="O108" s="113"/>
      <c r="P108" s="113"/>
      <c r="Q108" s="197"/>
      <c r="R108" s="126"/>
    </row>
    <row r="109" spans="1:18" ht="12.75" customHeight="1" x14ac:dyDescent="0.2">
      <c r="A109" s="421" t="s">
        <v>210</v>
      </c>
      <c r="B109" s="424" t="s">
        <v>211</v>
      </c>
      <c r="C109" s="424" t="s">
        <v>201</v>
      </c>
      <c r="D109" s="428">
        <v>1</v>
      </c>
      <c r="E109" s="428">
        <v>1</v>
      </c>
      <c r="F109" s="428">
        <v>0</v>
      </c>
      <c r="G109" s="428">
        <v>0</v>
      </c>
      <c r="H109" s="429">
        <v>1</v>
      </c>
      <c r="I109" s="122"/>
      <c r="J109" s="124"/>
      <c r="K109" s="113"/>
      <c r="L109" s="113"/>
      <c r="M109" s="113"/>
      <c r="N109" s="113"/>
      <c r="O109" s="113"/>
      <c r="P109" s="113"/>
      <c r="Q109" s="197"/>
      <c r="R109" s="126"/>
    </row>
    <row r="110" spans="1:18" ht="12.75" customHeight="1" x14ac:dyDescent="0.2">
      <c r="A110" s="421" t="s">
        <v>605</v>
      </c>
      <c r="B110" s="424" t="s">
        <v>606</v>
      </c>
      <c r="C110" s="424" t="s">
        <v>607</v>
      </c>
      <c r="D110" s="428">
        <v>1</v>
      </c>
      <c r="E110" s="428">
        <v>1</v>
      </c>
      <c r="F110" s="428">
        <v>0</v>
      </c>
      <c r="G110" s="428">
        <v>0</v>
      </c>
      <c r="H110" s="429">
        <v>1</v>
      </c>
      <c r="I110" s="122"/>
      <c r="J110" s="124"/>
      <c r="K110" s="113"/>
      <c r="L110" s="113"/>
      <c r="M110" s="113"/>
      <c r="N110" s="113"/>
      <c r="O110" s="113"/>
      <c r="P110" s="113"/>
      <c r="Q110" s="197"/>
      <c r="R110" s="126"/>
    </row>
    <row r="111" spans="1:18" ht="12.75" customHeight="1" x14ac:dyDescent="0.2">
      <c r="A111" s="421" t="s">
        <v>219</v>
      </c>
      <c r="B111" s="424" t="s">
        <v>220</v>
      </c>
      <c r="C111" s="424" t="s">
        <v>426</v>
      </c>
      <c r="D111" s="428">
        <v>1</v>
      </c>
      <c r="E111" s="428">
        <v>1</v>
      </c>
      <c r="F111" s="428">
        <v>0</v>
      </c>
      <c r="G111" s="428">
        <v>0</v>
      </c>
      <c r="H111" s="429">
        <v>1</v>
      </c>
      <c r="I111" s="122"/>
      <c r="J111" s="124"/>
      <c r="K111" s="113"/>
      <c r="L111" s="113"/>
      <c r="M111" s="113"/>
      <c r="N111" s="113"/>
      <c r="O111" s="113"/>
      <c r="P111" s="113"/>
      <c r="Q111" s="197"/>
      <c r="R111" s="126"/>
    </row>
    <row r="112" spans="1:18" ht="12.75" customHeight="1" x14ac:dyDescent="0.2">
      <c r="A112" s="421" t="s">
        <v>224</v>
      </c>
      <c r="B112" s="424" t="s">
        <v>225</v>
      </c>
      <c r="C112" s="424" t="s">
        <v>428</v>
      </c>
      <c r="D112" s="428">
        <v>1</v>
      </c>
      <c r="E112" s="428">
        <v>1</v>
      </c>
      <c r="F112" s="428">
        <v>0</v>
      </c>
      <c r="G112" s="428">
        <v>0</v>
      </c>
      <c r="H112" s="429">
        <v>1</v>
      </c>
      <c r="I112" s="122"/>
      <c r="J112" s="124"/>
      <c r="K112" s="113"/>
      <c r="L112" s="113"/>
      <c r="M112" s="113"/>
      <c r="N112" s="113"/>
      <c r="O112" s="113"/>
      <c r="P112" s="113"/>
      <c r="Q112" s="197"/>
      <c r="R112" s="126"/>
    </row>
    <row r="113" spans="1:18" ht="12.75" customHeight="1" x14ac:dyDescent="0.2">
      <c r="A113" s="421" t="s">
        <v>226</v>
      </c>
      <c r="B113" s="424" t="s">
        <v>227</v>
      </c>
      <c r="C113" s="424" t="s">
        <v>429</v>
      </c>
      <c r="D113" s="428">
        <v>1</v>
      </c>
      <c r="E113" s="428">
        <v>0</v>
      </c>
      <c r="F113" s="428">
        <v>0</v>
      </c>
      <c r="G113" s="428">
        <v>1</v>
      </c>
      <c r="H113" s="429">
        <v>1</v>
      </c>
      <c r="I113" s="122"/>
      <c r="J113" s="124"/>
      <c r="K113" s="113"/>
      <c r="L113" s="113"/>
      <c r="M113" s="113"/>
      <c r="N113" s="113"/>
      <c r="O113" s="113"/>
      <c r="P113" s="113"/>
      <c r="Q113" s="197"/>
      <c r="R113" s="126"/>
    </row>
    <row r="114" spans="1:18" ht="12.75" customHeight="1" x14ac:dyDescent="0.2">
      <c r="A114" s="421" t="s">
        <v>230</v>
      </c>
      <c r="B114" s="424" t="s">
        <v>231</v>
      </c>
      <c r="C114" s="424" t="s">
        <v>232</v>
      </c>
      <c r="D114" s="428">
        <v>1</v>
      </c>
      <c r="E114" s="428">
        <v>1</v>
      </c>
      <c r="F114" s="428">
        <v>0</v>
      </c>
      <c r="G114" s="428">
        <v>0</v>
      </c>
      <c r="H114" s="429">
        <v>1</v>
      </c>
      <c r="I114" s="122"/>
      <c r="J114" s="124"/>
      <c r="K114" s="113"/>
      <c r="L114" s="113"/>
      <c r="M114" s="113"/>
      <c r="N114" s="113"/>
      <c r="O114" s="113"/>
      <c r="P114" s="113"/>
      <c r="Q114" s="197"/>
      <c r="R114" s="126"/>
    </row>
    <row r="115" spans="1:18" ht="12.75" customHeight="1" x14ac:dyDescent="0.2">
      <c r="A115" s="421" t="s">
        <v>233</v>
      </c>
      <c r="B115" s="424" t="s">
        <v>234</v>
      </c>
      <c r="C115" s="424" t="s">
        <v>406</v>
      </c>
      <c r="D115" s="428">
        <v>1</v>
      </c>
      <c r="E115" s="428">
        <v>1</v>
      </c>
      <c r="F115" s="428">
        <v>0</v>
      </c>
      <c r="G115" s="428">
        <v>0</v>
      </c>
      <c r="H115" s="429">
        <v>1</v>
      </c>
      <c r="I115" s="122"/>
      <c r="J115" s="124"/>
      <c r="K115" s="113"/>
      <c r="L115" s="113"/>
      <c r="M115" s="113"/>
      <c r="N115" s="113"/>
      <c r="O115" s="113"/>
      <c r="P115" s="113"/>
      <c r="Q115" s="197"/>
      <c r="R115" s="126"/>
    </row>
    <row r="116" spans="1:18" ht="12.75" customHeight="1" x14ac:dyDescent="0.2">
      <c r="A116" s="421" t="s">
        <v>235</v>
      </c>
      <c r="B116" s="424" t="s">
        <v>236</v>
      </c>
      <c r="C116" s="424" t="s">
        <v>430</v>
      </c>
      <c r="D116" s="428">
        <v>1</v>
      </c>
      <c r="E116" s="428">
        <v>0</v>
      </c>
      <c r="F116" s="428">
        <v>0</v>
      </c>
      <c r="G116" s="428">
        <v>1</v>
      </c>
      <c r="H116" s="429">
        <v>1</v>
      </c>
      <c r="I116" s="122"/>
      <c r="J116" s="124"/>
      <c r="K116" s="113"/>
      <c r="L116" s="113"/>
      <c r="M116" s="113"/>
      <c r="N116" s="113"/>
      <c r="O116" s="113"/>
      <c r="P116" s="113"/>
      <c r="Q116" s="197"/>
      <c r="R116" s="126"/>
    </row>
    <row r="117" spans="1:18" ht="12.75" customHeight="1" x14ac:dyDescent="0.2">
      <c r="A117" s="421" t="s">
        <v>431</v>
      </c>
      <c r="B117" s="424" t="s">
        <v>432</v>
      </c>
      <c r="C117" s="424" t="s">
        <v>433</v>
      </c>
      <c r="D117" s="428">
        <v>1</v>
      </c>
      <c r="E117" s="428">
        <v>1</v>
      </c>
      <c r="F117" s="428">
        <v>0</v>
      </c>
      <c r="G117" s="428">
        <v>0</v>
      </c>
      <c r="H117" s="429">
        <v>1</v>
      </c>
      <c r="I117" s="122"/>
      <c r="J117" s="124"/>
      <c r="K117" s="113"/>
      <c r="L117" s="113"/>
      <c r="M117" s="113"/>
      <c r="N117" s="113"/>
      <c r="O117" s="113"/>
      <c r="P117" s="113"/>
      <c r="Q117" s="197"/>
      <c r="R117" s="126"/>
    </row>
    <row r="118" spans="1:18" ht="12.75" customHeight="1" x14ac:dyDescent="0.2">
      <c r="A118" s="421" t="s">
        <v>241</v>
      </c>
      <c r="B118" s="424" t="s">
        <v>242</v>
      </c>
      <c r="C118" s="424" t="s">
        <v>434</v>
      </c>
      <c r="D118" s="428">
        <v>1</v>
      </c>
      <c r="E118" s="428">
        <v>0</v>
      </c>
      <c r="F118" s="428">
        <v>0</v>
      </c>
      <c r="G118" s="428">
        <v>1</v>
      </c>
      <c r="H118" s="429">
        <v>1</v>
      </c>
      <c r="I118" s="122"/>
      <c r="J118" s="124"/>
      <c r="K118" s="113"/>
      <c r="L118" s="113"/>
      <c r="M118" s="113"/>
      <c r="N118" s="113"/>
      <c r="O118" s="113"/>
      <c r="P118" s="113"/>
      <c r="Q118" s="197"/>
      <c r="R118" s="126"/>
    </row>
    <row r="119" spans="1:18" ht="12.75" customHeight="1" x14ac:dyDescent="0.2">
      <c r="A119" s="421" t="s">
        <v>247</v>
      </c>
      <c r="B119" s="424" t="s">
        <v>248</v>
      </c>
      <c r="C119" s="424" t="s">
        <v>435</v>
      </c>
      <c r="D119" s="428">
        <v>1</v>
      </c>
      <c r="E119" s="428">
        <v>0</v>
      </c>
      <c r="F119" s="428">
        <v>0</v>
      </c>
      <c r="G119" s="428">
        <v>1</v>
      </c>
      <c r="H119" s="429">
        <v>1</v>
      </c>
      <c r="I119" s="122"/>
      <c r="J119" s="124"/>
      <c r="K119" s="113"/>
      <c r="L119" s="113"/>
      <c r="M119" s="113"/>
      <c r="N119" s="113"/>
      <c r="O119" s="113"/>
      <c r="P119" s="113"/>
      <c r="Q119" s="197"/>
      <c r="R119" s="126"/>
    </row>
    <row r="120" spans="1:18" ht="12.75" customHeight="1" x14ac:dyDescent="0.2">
      <c r="A120" s="421" t="s">
        <v>436</v>
      </c>
      <c r="B120" s="424" t="s">
        <v>437</v>
      </c>
      <c r="C120" s="424" t="s">
        <v>438</v>
      </c>
      <c r="D120" s="428">
        <v>1</v>
      </c>
      <c r="E120" s="428">
        <v>0</v>
      </c>
      <c r="F120" s="428">
        <v>0</v>
      </c>
      <c r="G120" s="428">
        <v>1</v>
      </c>
      <c r="H120" s="429">
        <v>1</v>
      </c>
      <c r="I120" s="122"/>
      <c r="J120" s="124"/>
      <c r="K120" s="113"/>
      <c r="L120" s="113"/>
      <c r="M120" s="113"/>
      <c r="N120" s="113"/>
      <c r="O120" s="113"/>
      <c r="P120" s="113"/>
      <c r="Q120" s="197"/>
      <c r="R120" s="126"/>
    </row>
    <row r="121" spans="1:18" ht="12.75" customHeight="1" x14ac:dyDescent="0.2">
      <c r="A121" s="421" t="s">
        <v>439</v>
      </c>
      <c r="B121" s="424" t="s">
        <v>229</v>
      </c>
      <c r="C121" s="424" t="s">
        <v>440</v>
      </c>
      <c r="D121" s="428">
        <v>1</v>
      </c>
      <c r="E121" s="428">
        <v>1</v>
      </c>
      <c r="F121" s="428">
        <v>0</v>
      </c>
      <c r="G121" s="428">
        <v>0</v>
      </c>
      <c r="H121" s="429">
        <v>1</v>
      </c>
      <c r="I121" s="122"/>
      <c r="J121" s="124"/>
      <c r="K121" s="113"/>
      <c r="L121" s="113"/>
      <c r="M121" s="113"/>
      <c r="N121" s="113"/>
      <c r="O121" s="113"/>
      <c r="P121" s="113"/>
      <c r="Q121" s="197"/>
      <c r="R121" s="126"/>
    </row>
    <row r="122" spans="1:18" ht="12.75" customHeight="1" x14ac:dyDescent="0.2">
      <c r="A122" s="421" t="s">
        <v>255</v>
      </c>
      <c r="B122" s="424" t="s">
        <v>256</v>
      </c>
      <c r="C122" s="424" t="s">
        <v>441</v>
      </c>
      <c r="D122" s="428">
        <v>1</v>
      </c>
      <c r="E122" s="428">
        <v>0</v>
      </c>
      <c r="F122" s="428">
        <v>0</v>
      </c>
      <c r="G122" s="428">
        <v>1</v>
      </c>
      <c r="H122" s="429">
        <v>1</v>
      </c>
      <c r="I122" s="122"/>
      <c r="J122" s="124"/>
      <c r="K122" s="113"/>
      <c r="L122" s="113"/>
      <c r="M122" s="113"/>
      <c r="N122" s="113"/>
      <c r="O122" s="113"/>
      <c r="P122" s="113"/>
      <c r="Q122" s="197"/>
      <c r="R122" s="126"/>
    </row>
    <row r="123" spans="1:18" ht="12.75" customHeight="1" x14ac:dyDescent="0.2">
      <c r="A123" s="421" t="s">
        <v>259</v>
      </c>
      <c r="B123" s="424" t="s">
        <v>260</v>
      </c>
      <c r="C123" s="424" t="s">
        <v>442</v>
      </c>
      <c r="D123" s="428">
        <v>1</v>
      </c>
      <c r="E123" s="428">
        <v>1</v>
      </c>
      <c r="F123" s="428">
        <v>0</v>
      </c>
      <c r="G123" s="428">
        <v>0</v>
      </c>
      <c r="H123" s="429">
        <v>1</v>
      </c>
      <c r="I123" s="122"/>
      <c r="J123" s="124"/>
      <c r="K123" s="113"/>
      <c r="L123" s="113"/>
      <c r="M123" s="113"/>
      <c r="N123" s="113"/>
      <c r="O123" s="113"/>
      <c r="P123" s="113"/>
      <c r="Q123" s="197"/>
      <c r="R123" s="126"/>
    </row>
    <row r="124" spans="1:18" ht="12.75" customHeight="1" x14ac:dyDescent="0.2">
      <c r="A124" s="421" t="s">
        <v>261</v>
      </c>
      <c r="B124" s="424" t="s">
        <v>262</v>
      </c>
      <c r="C124" s="424" t="s">
        <v>443</v>
      </c>
      <c r="D124" s="428">
        <v>1</v>
      </c>
      <c r="E124" s="428">
        <v>0</v>
      </c>
      <c r="F124" s="428">
        <v>0</v>
      </c>
      <c r="G124" s="428">
        <v>1</v>
      </c>
      <c r="H124" s="429">
        <v>1</v>
      </c>
      <c r="I124" s="122"/>
      <c r="J124" s="124"/>
      <c r="K124" s="113"/>
      <c r="L124" s="113"/>
      <c r="M124" s="113"/>
      <c r="N124" s="113"/>
      <c r="O124" s="113"/>
      <c r="P124" s="113"/>
      <c r="Q124" s="197"/>
      <c r="R124" s="126"/>
    </row>
    <row r="125" spans="1:18" ht="12.75" customHeight="1" x14ac:dyDescent="0.2">
      <c r="A125" s="421" t="s">
        <v>263</v>
      </c>
      <c r="B125" s="424" t="s">
        <v>264</v>
      </c>
      <c r="C125" s="424" t="s">
        <v>444</v>
      </c>
      <c r="D125" s="428">
        <v>1</v>
      </c>
      <c r="E125" s="428">
        <v>1</v>
      </c>
      <c r="F125" s="428">
        <v>0</v>
      </c>
      <c r="G125" s="428">
        <v>0</v>
      </c>
      <c r="H125" s="429">
        <v>1</v>
      </c>
      <c r="I125" s="122"/>
      <c r="J125" s="124"/>
      <c r="K125" s="113"/>
      <c r="L125" s="113"/>
      <c r="M125" s="113"/>
      <c r="N125" s="113"/>
      <c r="O125" s="113"/>
      <c r="P125" s="113"/>
      <c r="Q125" s="197"/>
      <c r="R125" s="126"/>
    </row>
    <row r="126" spans="1:18" ht="12.75" customHeight="1" x14ac:dyDescent="0.2">
      <c r="A126" s="421" t="s">
        <v>445</v>
      </c>
      <c r="B126" s="424" t="s">
        <v>446</v>
      </c>
      <c r="C126" s="424" t="s">
        <v>447</v>
      </c>
      <c r="D126" s="428">
        <v>1</v>
      </c>
      <c r="E126" s="428">
        <v>0</v>
      </c>
      <c r="F126" s="428">
        <v>0</v>
      </c>
      <c r="G126" s="428">
        <v>1</v>
      </c>
      <c r="H126" s="429">
        <v>1</v>
      </c>
      <c r="I126" s="122"/>
      <c r="J126" s="124"/>
      <c r="K126" s="113"/>
      <c r="L126" s="113"/>
      <c r="M126" s="113"/>
      <c r="N126" s="113"/>
      <c r="O126" s="113"/>
      <c r="P126" s="113"/>
      <c r="Q126" s="197"/>
      <c r="R126" s="126"/>
    </row>
    <row r="127" spans="1:18" ht="12.75" customHeight="1" x14ac:dyDescent="0.2">
      <c r="A127" s="421" t="s">
        <v>808</v>
      </c>
      <c r="B127" s="424" t="s">
        <v>809</v>
      </c>
      <c r="C127" s="424" t="s">
        <v>810</v>
      </c>
      <c r="D127" s="428">
        <v>1</v>
      </c>
      <c r="E127" s="428">
        <v>0</v>
      </c>
      <c r="F127" s="428">
        <v>0</v>
      </c>
      <c r="G127" s="428">
        <v>1</v>
      </c>
      <c r="H127" s="429">
        <v>1</v>
      </c>
      <c r="I127" s="122"/>
      <c r="J127" s="124"/>
      <c r="K127" s="113"/>
      <c r="L127" s="113"/>
      <c r="M127" s="113"/>
      <c r="N127" s="113"/>
      <c r="O127" s="113"/>
      <c r="P127" s="113"/>
      <c r="Q127" s="197"/>
      <c r="R127" s="126"/>
    </row>
    <row r="128" spans="1:18" ht="12.75" customHeight="1" x14ac:dyDescent="0.2">
      <c r="A128" s="421" t="s">
        <v>267</v>
      </c>
      <c r="B128" s="424" t="s">
        <v>268</v>
      </c>
      <c r="C128" s="424" t="s">
        <v>448</v>
      </c>
      <c r="D128" s="428">
        <v>1</v>
      </c>
      <c r="E128" s="428">
        <v>0</v>
      </c>
      <c r="F128" s="428">
        <v>0</v>
      </c>
      <c r="G128" s="428">
        <v>1</v>
      </c>
      <c r="H128" s="429">
        <v>1</v>
      </c>
      <c r="I128" s="122"/>
      <c r="J128" s="124"/>
      <c r="K128" s="113"/>
      <c r="L128" s="113"/>
      <c r="M128" s="113"/>
      <c r="N128" s="113"/>
      <c r="O128" s="113"/>
      <c r="P128" s="113"/>
      <c r="Q128" s="197"/>
      <c r="R128" s="126"/>
    </row>
    <row r="129" spans="1:18" ht="12.75" customHeight="1" x14ac:dyDescent="0.2">
      <c r="A129" s="421" t="s">
        <v>449</v>
      </c>
      <c r="B129" s="424" t="s">
        <v>450</v>
      </c>
      <c r="C129" s="424" t="s">
        <v>451</v>
      </c>
      <c r="D129" s="428">
        <v>1</v>
      </c>
      <c r="E129" s="428">
        <v>0</v>
      </c>
      <c r="F129" s="428">
        <v>0</v>
      </c>
      <c r="G129" s="428">
        <v>1</v>
      </c>
      <c r="H129" s="429">
        <v>1</v>
      </c>
      <c r="I129" s="122"/>
      <c r="J129" s="124"/>
      <c r="K129" s="113"/>
      <c r="L129" s="113"/>
      <c r="M129" s="113"/>
      <c r="N129" s="113"/>
      <c r="O129" s="113"/>
      <c r="P129" s="113"/>
      <c r="Q129" s="197"/>
      <c r="R129" s="126"/>
    </row>
    <row r="130" spans="1:18" ht="12.75" customHeight="1" x14ac:dyDescent="0.2">
      <c r="A130" s="421" t="s">
        <v>452</v>
      </c>
      <c r="B130" s="424" t="s">
        <v>453</v>
      </c>
      <c r="C130" s="424" t="s">
        <v>454</v>
      </c>
      <c r="D130" s="428">
        <v>1</v>
      </c>
      <c r="E130" s="428">
        <v>0</v>
      </c>
      <c r="F130" s="428">
        <v>0</v>
      </c>
      <c r="G130" s="428">
        <v>1</v>
      </c>
      <c r="H130" s="429">
        <v>1</v>
      </c>
      <c r="I130" s="122"/>
      <c r="J130" s="124"/>
      <c r="K130" s="113"/>
      <c r="L130" s="113"/>
      <c r="M130" s="113"/>
      <c r="N130" s="113"/>
      <c r="O130" s="113"/>
      <c r="P130" s="113"/>
      <c r="Q130" s="197"/>
      <c r="R130" s="126"/>
    </row>
    <row r="131" spans="1:18" ht="12.75" customHeight="1" x14ac:dyDescent="0.2">
      <c r="A131" s="421" t="s">
        <v>455</v>
      </c>
      <c r="B131" s="424" t="s">
        <v>456</v>
      </c>
      <c r="C131" s="424" t="s">
        <v>457</v>
      </c>
      <c r="D131" s="428">
        <v>1</v>
      </c>
      <c r="E131" s="428">
        <v>1</v>
      </c>
      <c r="F131" s="428">
        <v>0</v>
      </c>
      <c r="G131" s="428">
        <v>0</v>
      </c>
      <c r="H131" s="429">
        <v>1</v>
      </c>
      <c r="I131" s="122"/>
      <c r="J131" s="124"/>
      <c r="K131" s="113"/>
      <c r="L131" s="113"/>
      <c r="M131" s="113"/>
      <c r="N131" s="113"/>
      <c r="O131" s="113"/>
      <c r="P131" s="113"/>
      <c r="Q131" s="197"/>
      <c r="R131" s="126"/>
    </row>
    <row r="132" spans="1:18" ht="12.75" customHeight="1" x14ac:dyDescent="0.2">
      <c r="A132" s="421" t="s">
        <v>458</v>
      </c>
      <c r="B132" s="424" t="s">
        <v>459</v>
      </c>
      <c r="C132" s="424" t="s">
        <v>460</v>
      </c>
      <c r="D132" s="428">
        <v>1</v>
      </c>
      <c r="E132" s="428">
        <v>0</v>
      </c>
      <c r="F132" s="428">
        <v>0</v>
      </c>
      <c r="G132" s="428">
        <v>1</v>
      </c>
      <c r="H132" s="429">
        <v>1</v>
      </c>
      <c r="I132" s="122"/>
      <c r="J132" s="124"/>
      <c r="K132" s="113"/>
      <c r="L132" s="113"/>
      <c r="M132" s="113"/>
      <c r="N132" s="113"/>
      <c r="O132" s="113"/>
      <c r="P132" s="113"/>
      <c r="Q132" s="197"/>
      <c r="R132" s="126"/>
    </row>
    <row r="133" spans="1:18" ht="12.75" customHeight="1" x14ac:dyDescent="0.2">
      <c r="A133" s="421" t="s">
        <v>464</v>
      </c>
      <c r="B133" s="424" t="s">
        <v>465</v>
      </c>
      <c r="C133" s="424" t="s">
        <v>466</v>
      </c>
      <c r="D133" s="428">
        <v>1</v>
      </c>
      <c r="E133" s="428">
        <v>0</v>
      </c>
      <c r="F133" s="428">
        <v>0</v>
      </c>
      <c r="G133" s="428">
        <v>1</v>
      </c>
      <c r="H133" s="429">
        <v>1</v>
      </c>
      <c r="I133" s="122"/>
      <c r="J133" s="124"/>
      <c r="K133" s="113"/>
      <c r="L133" s="113"/>
      <c r="M133" s="113"/>
      <c r="N133" s="113"/>
      <c r="O133" s="113"/>
      <c r="P133" s="113"/>
      <c r="Q133" s="197"/>
      <c r="R133" s="126"/>
    </row>
    <row r="134" spans="1:18" ht="12.75" customHeight="1" x14ac:dyDescent="0.2">
      <c r="A134" s="421" t="s">
        <v>468</v>
      </c>
      <c r="B134" s="424" t="s">
        <v>469</v>
      </c>
      <c r="C134" s="424" t="s">
        <v>470</v>
      </c>
      <c r="D134" s="428">
        <v>1</v>
      </c>
      <c r="E134" s="428">
        <v>1</v>
      </c>
      <c r="F134" s="428">
        <v>0</v>
      </c>
      <c r="G134" s="428">
        <v>0</v>
      </c>
      <c r="H134" s="429">
        <v>1</v>
      </c>
      <c r="I134" s="122"/>
      <c r="J134" s="124"/>
      <c r="K134" s="113"/>
      <c r="L134" s="113"/>
      <c r="M134" s="113"/>
      <c r="N134" s="113"/>
      <c r="O134" s="113"/>
      <c r="P134" s="113"/>
      <c r="Q134" s="197"/>
      <c r="R134" s="126"/>
    </row>
    <row r="135" spans="1:18" ht="12.75" customHeight="1" x14ac:dyDescent="0.2">
      <c r="A135" s="421" t="s">
        <v>471</v>
      </c>
      <c r="B135" s="424" t="s">
        <v>472</v>
      </c>
      <c r="C135" s="424" t="s">
        <v>473</v>
      </c>
      <c r="D135" s="428">
        <v>1</v>
      </c>
      <c r="E135" s="428">
        <v>0</v>
      </c>
      <c r="F135" s="428">
        <v>0</v>
      </c>
      <c r="G135" s="428">
        <v>1</v>
      </c>
      <c r="H135" s="429">
        <v>1</v>
      </c>
      <c r="I135" s="122"/>
      <c r="J135" s="124"/>
      <c r="K135" s="113"/>
      <c r="L135" s="113"/>
      <c r="M135" s="113"/>
      <c r="N135" s="113"/>
      <c r="O135" s="113"/>
      <c r="P135" s="113"/>
      <c r="Q135" s="197"/>
      <c r="R135" s="126"/>
    </row>
    <row r="136" spans="1:18" ht="12.75" customHeight="1" x14ac:dyDescent="0.2">
      <c r="A136" s="421" t="s">
        <v>474</v>
      </c>
      <c r="B136" s="424" t="s">
        <v>475</v>
      </c>
      <c r="C136" s="424" t="s">
        <v>476</v>
      </c>
      <c r="D136" s="428">
        <v>1</v>
      </c>
      <c r="E136" s="428">
        <v>1</v>
      </c>
      <c r="F136" s="428">
        <v>0</v>
      </c>
      <c r="G136" s="428">
        <v>0</v>
      </c>
      <c r="H136" s="429">
        <v>1</v>
      </c>
      <c r="I136" s="122"/>
      <c r="J136" s="124"/>
      <c r="K136" s="113"/>
      <c r="L136" s="113"/>
      <c r="M136" s="113"/>
      <c r="N136" s="113"/>
      <c r="O136" s="113"/>
      <c r="P136" s="113"/>
      <c r="Q136" s="197"/>
      <c r="R136" s="126"/>
    </row>
    <row r="137" spans="1:18" ht="12.75" customHeight="1" x14ac:dyDescent="0.2">
      <c r="A137" s="421" t="s">
        <v>477</v>
      </c>
      <c r="B137" s="424" t="s">
        <v>194</v>
      </c>
      <c r="C137" s="424" t="s">
        <v>478</v>
      </c>
      <c r="D137" s="428">
        <v>1</v>
      </c>
      <c r="E137" s="428">
        <v>0</v>
      </c>
      <c r="F137" s="428">
        <v>0</v>
      </c>
      <c r="G137" s="428">
        <v>1</v>
      </c>
      <c r="H137" s="429">
        <v>1</v>
      </c>
      <c r="I137" s="122"/>
      <c r="J137" s="124"/>
      <c r="K137" s="113"/>
      <c r="L137" s="113"/>
      <c r="M137" s="113"/>
      <c r="N137" s="113"/>
      <c r="O137" s="113"/>
      <c r="P137" s="113"/>
      <c r="Q137" s="197"/>
      <c r="R137" s="126"/>
    </row>
    <row r="138" spans="1:18" ht="12.75" customHeight="1" x14ac:dyDescent="0.2">
      <c r="A138" s="421" t="s">
        <v>479</v>
      </c>
      <c r="B138" s="424" t="s">
        <v>480</v>
      </c>
      <c r="C138" s="424" t="s">
        <v>481</v>
      </c>
      <c r="D138" s="428">
        <v>1</v>
      </c>
      <c r="E138" s="428">
        <v>0</v>
      </c>
      <c r="F138" s="428">
        <v>0</v>
      </c>
      <c r="G138" s="428">
        <v>1</v>
      </c>
      <c r="H138" s="429">
        <v>1</v>
      </c>
      <c r="I138" s="122"/>
      <c r="J138" s="124"/>
      <c r="K138" s="113"/>
      <c r="L138" s="113"/>
      <c r="M138" s="113"/>
      <c r="N138" s="113"/>
      <c r="O138" s="113"/>
      <c r="P138" s="113"/>
      <c r="Q138" s="197"/>
      <c r="R138" s="126"/>
    </row>
    <row r="139" spans="1:18" ht="12.75" customHeight="1" x14ac:dyDescent="0.2">
      <c r="A139" s="421" t="s">
        <v>482</v>
      </c>
      <c r="B139" s="424" t="s">
        <v>199</v>
      </c>
      <c r="C139" s="424" t="s">
        <v>483</v>
      </c>
      <c r="D139" s="428">
        <v>1</v>
      </c>
      <c r="E139" s="428">
        <v>0</v>
      </c>
      <c r="F139" s="428">
        <v>0</v>
      </c>
      <c r="G139" s="428">
        <v>1</v>
      </c>
      <c r="H139" s="429">
        <v>1</v>
      </c>
      <c r="I139" s="122"/>
      <c r="J139" s="124"/>
      <c r="K139" s="113"/>
      <c r="L139" s="113"/>
      <c r="M139" s="113"/>
      <c r="N139" s="113"/>
      <c r="O139" s="113"/>
      <c r="P139" s="113"/>
      <c r="Q139" s="197"/>
      <c r="R139" s="126"/>
    </row>
    <row r="140" spans="1:18" ht="12.75" customHeight="1" x14ac:dyDescent="0.2">
      <c r="A140" s="421" t="s">
        <v>811</v>
      </c>
      <c r="B140" s="424" t="s">
        <v>812</v>
      </c>
      <c r="C140" s="424" t="s">
        <v>813</v>
      </c>
      <c r="D140" s="428">
        <v>1</v>
      </c>
      <c r="E140" s="428">
        <v>0</v>
      </c>
      <c r="F140" s="428">
        <v>0</v>
      </c>
      <c r="G140" s="428">
        <v>1</v>
      </c>
      <c r="H140" s="429">
        <v>1</v>
      </c>
      <c r="I140" s="122"/>
      <c r="J140" s="124"/>
      <c r="K140" s="113"/>
      <c r="L140" s="113"/>
      <c r="M140" s="113"/>
      <c r="N140" s="113"/>
      <c r="O140" s="113"/>
      <c r="P140" s="113"/>
      <c r="Q140" s="197"/>
      <c r="R140" s="126"/>
    </row>
    <row r="141" spans="1:18" ht="12.75" customHeight="1" x14ac:dyDescent="0.2">
      <c r="A141" s="421" t="s">
        <v>485</v>
      </c>
      <c r="B141" s="424" t="s">
        <v>486</v>
      </c>
      <c r="C141" s="424" t="s">
        <v>487</v>
      </c>
      <c r="D141" s="428">
        <v>1</v>
      </c>
      <c r="E141" s="428">
        <v>0</v>
      </c>
      <c r="F141" s="428">
        <v>0</v>
      </c>
      <c r="G141" s="428">
        <v>1</v>
      </c>
      <c r="H141" s="429">
        <v>1</v>
      </c>
      <c r="I141" s="122"/>
      <c r="J141" s="124"/>
      <c r="K141" s="113"/>
      <c r="L141" s="113"/>
      <c r="M141" s="113"/>
      <c r="N141" s="113"/>
      <c r="O141" s="113"/>
      <c r="P141" s="113"/>
      <c r="Q141" s="197"/>
      <c r="R141" s="126"/>
    </row>
    <row r="142" spans="1:18" ht="12.75" customHeight="1" x14ac:dyDescent="0.2">
      <c r="A142" s="421" t="s">
        <v>488</v>
      </c>
      <c r="B142" s="424" t="s">
        <v>489</v>
      </c>
      <c r="C142" s="424" t="s">
        <v>427</v>
      </c>
      <c r="D142" s="428">
        <v>1</v>
      </c>
      <c r="E142" s="428">
        <v>0</v>
      </c>
      <c r="F142" s="428">
        <v>0</v>
      </c>
      <c r="G142" s="428">
        <v>1</v>
      </c>
      <c r="H142" s="429">
        <v>1</v>
      </c>
      <c r="I142" s="122"/>
      <c r="J142" s="124"/>
      <c r="K142" s="113"/>
      <c r="L142" s="113"/>
      <c r="M142" s="113"/>
      <c r="N142" s="113"/>
      <c r="O142" s="113"/>
      <c r="P142" s="113"/>
      <c r="Q142" s="197"/>
      <c r="R142" s="126"/>
    </row>
    <row r="143" spans="1:18" ht="12.75" customHeight="1" x14ac:dyDescent="0.2">
      <c r="A143" s="421" t="s">
        <v>814</v>
      </c>
      <c r="B143" s="424" t="s">
        <v>815</v>
      </c>
      <c r="C143" s="424" t="s">
        <v>816</v>
      </c>
      <c r="D143" s="428">
        <v>1</v>
      </c>
      <c r="E143" s="428">
        <v>1</v>
      </c>
      <c r="F143" s="428">
        <v>0</v>
      </c>
      <c r="G143" s="428">
        <v>0</v>
      </c>
      <c r="H143" s="429">
        <v>1</v>
      </c>
      <c r="I143" s="122"/>
      <c r="J143" s="124"/>
      <c r="K143" s="113"/>
      <c r="L143" s="113"/>
      <c r="M143" s="113"/>
      <c r="N143" s="113"/>
      <c r="O143" s="113"/>
      <c r="P143" s="113"/>
      <c r="Q143" s="197"/>
      <c r="R143" s="126"/>
    </row>
    <row r="144" spans="1:18" ht="12.75" customHeight="1" x14ac:dyDescent="0.2">
      <c r="A144" s="421" t="s">
        <v>608</v>
      </c>
      <c r="B144" s="424" t="s">
        <v>363</v>
      </c>
      <c r="C144" s="424" t="s">
        <v>609</v>
      </c>
      <c r="D144" s="428">
        <v>1</v>
      </c>
      <c r="E144" s="428">
        <v>1</v>
      </c>
      <c r="F144" s="428">
        <v>0</v>
      </c>
      <c r="G144" s="428">
        <v>0</v>
      </c>
      <c r="H144" s="429">
        <v>1</v>
      </c>
      <c r="I144" s="122"/>
      <c r="J144" s="124"/>
      <c r="K144" s="113"/>
      <c r="L144" s="113"/>
      <c r="M144" s="113"/>
      <c r="N144" s="113"/>
      <c r="O144" s="113"/>
      <c r="P144" s="113"/>
      <c r="Q144" s="197"/>
      <c r="R144" s="126"/>
    </row>
    <row r="145" spans="1:18" ht="12.75" customHeight="1" x14ac:dyDescent="0.2">
      <c r="A145" s="421" t="s">
        <v>610</v>
      </c>
      <c r="B145" s="424" t="s">
        <v>611</v>
      </c>
      <c r="C145" s="424" t="s">
        <v>612</v>
      </c>
      <c r="D145" s="428">
        <v>1</v>
      </c>
      <c r="E145" s="428">
        <v>0</v>
      </c>
      <c r="F145" s="428">
        <v>0</v>
      </c>
      <c r="G145" s="428">
        <v>1</v>
      </c>
      <c r="H145" s="429">
        <v>1</v>
      </c>
      <c r="I145" s="122"/>
      <c r="J145" s="124"/>
      <c r="K145" s="113"/>
      <c r="L145" s="113"/>
      <c r="M145" s="113"/>
      <c r="N145" s="113"/>
      <c r="O145" s="113"/>
      <c r="P145" s="113"/>
      <c r="Q145" s="197"/>
      <c r="R145" s="126"/>
    </row>
    <row r="146" spans="1:18" ht="12.75" customHeight="1" x14ac:dyDescent="0.2">
      <c r="A146" s="421" t="s">
        <v>491</v>
      </c>
      <c r="B146" s="424" t="s">
        <v>492</v>
      </c>
      <c r="C146" s="424" t="s">
        <v>817</v>
      </c>
      <c r="D146" s="428">
        <v>1</v>
      </c>
      <c r="E146" s="428">
        <v>1</v>
      </c>
      <c r="F146" s="428">
        <v>0</v>
      </c>
      <c r="G146" s="428">
        <v>0</v>
      </c>
      <c r="H146" s="429">
        <v>1</v>
      </c>
      <c r="I146" s="122"/>
      <c r="J146" s="124"/>
      <c r="K146" s="113"/>
      <c r="L146" s="113"/>
      <c r="M146" s="113"/>
      <c r="N146" s="113"/>
      <c r="O146" s="113"/>
      <c r="P146" s="113"/>
      <c r="Q146" s="197"/>
      <c r="R146" s="126"/>
    </row>
    <row r="147" spans="1:18" ht="12.75" customHeight="1" x14ac:dyDescent="0.2">
      <c r="A147" s="421" t="s">
        <v>613</v>
      </c>
      <c r="B147" s="424" t="s">
        <v>614</v>
      </c>
      <c r="C147" s="424" t="s">
        <v>615</v>
      </c>
      <c r="D147" s="428">
        <v>1</v>
      </c>
      <c r="E147" s="428">
        <v>0</v>
      </c>
      <c r="F147" s="428">
        <v>0</v>
      </c>
      <c r="G147" s="428">
        <v>1</v>
      </c>
      <c r="H147" s="429">
        <v>1</v>
      </c>
      <c r="I147" s="122"/>
      <c r="J147" s="124"/>
      <c r="K147" s="113"/>
      <c r="L147" s="113"/>
      <c r="M147" s="113"/>
      <c r="N147" s="113"/>
      <c r="O147" s="113"/>
      <c r="P147" s="113"/>
      <c r="Q147" s="197"/>
      <c r="R147" s="126"/>
    </row>
    <row r="148" spans="1:18" ht="12.75" customHeight="1" x14ac:dyDescent="0.2">
      <c r="A148" s="421" t="s">
        <v>616</v>
      </c>
      <c r="B148" s="424" t="s">
        <v>415</v>
      </c>
      <c r="C148" s="424" t="s">
        <v>617</v>
      </c>
      <c r="D148" s="428">
        <v>1</v>
      </c>
      <c r="E148" s="428">
        <v>0</v>
      </c>
      <c r="F148" s="428">
        <v>0</v>
      </c>
      <c r="G148" s="428">
        <v>1</v>
      </c>
      <c r="H148" s="429">
        <v>1</v>
      </c>
      <c r="I148" s="122"/>
      <c r="J148" s="124"/>
      <c r="K148" s="113"/>
      <c r="L148" s="113"/>
      <c r="M148" s="113"/>
      <c r="N148" s="113"/>
      <c r="O148" s="113"/>
      <c r="P148" s="113"/>
      <c r="Q148" s="197"/>
      <c r="R148" s="126"/>
    </row>
    <row r="149" spans="1:18" ht="12.75" customHeight="1" x14ac:dyDescent="0.2">
      <c r="A149" s="421" t="s">
        <v>618</v>
      </c>
      <c r="B149" s="424" t="s">
        <v>619</v>
      </c>
      <c r="C149" s="424" t="s">
        <v>620</v>
      </c>
      <c r="D149" s="428">
        <v>1</v>
      </c>
      <c r="E149" s="428">
        <v>0</v>
      </c>
      <c r="F149" s="428">
        <v>0</v>
      </c>
      <c r="G149" s="428">
        <v>1</v>
      </c>
      <c r="H149" s="429">
        <v>1</v>
      </c>
      <c r="I149" s="122"/>
      <c r="J149" s="124"/>
      <c r="K149" s="113"/>
      <c r="L149" s="113"/>
      <c r="M149" s="113"/>
      <c r="N149" s="113"/>
      <c r="O149" s="113"/>
      <c r="P149" s="113"/>
      <c r="Q149" s="197"/>
      <c r="R149" s="126"/>
    </row>
    <row r="150" spans="1:18" ht="12.75" customHeight="1" x14ac:dyDescent="0.2">
      <c r="A150" s="421" t="s">
        <v>621</v>
      </c>
      <c r="B150" s="424" t="s">
        <v>818</v>
      </c>
      <c r="C150" s="424" t="s">
        <v>493</v>
      </c>
      <c r="D150" s="428">
        <v>1</v>
      </c>
      <c r="E150" s="428">
        <v>0</v>
      </c>
      <c r="F150" s="428">
        <v>0</v>
      </c>
      <c r="G150" s="428">
        <v>1</v>
      </c>
      <c r="H150" s="429">
        <v>1</v>
      </c>
      <c r="I150" s="122"/>
      <c r="J150" s="124"/>
      <c r="K150" s="113"/>
      <c r="L150" s="113"/>
      <c r="M150" s="113"/>
      <c r="N150" s="113"/>
      <c r="O150" s="113"/>
      <c r="P150" s="113"/>
      <c r="Q150" s="197"/>
      <c r="R150" s="126"/>
    </row>
    <row r="151" spans="1:18" ht="12.75" customHeight="1" x14ac:dyDescent="0.2">
      <c r="A151" s="421" t="s">
        <v>622</v>
      </c>
      <c r="B151" s="424" t="s">
        <v>623</v>
      </c>
      <c r="C151" s="424" t="s">
        <v>624</v>
      </c>
      <c r="D151" s="428">
        <v>1</v>
      </c>
      <c r="E151" s="428">
        <v>0</v>
      </c>
      <c r="F151" s="428">
        <v>0</v>
      </c>
      <c r="G151" s="428">
        <v>1</v>
      </c>
      <c r="H151" s="429">
        <v>1</v>
      </c>
      <c r="I151" s="122"/>
      <c r="J151" s="124"/>
      <c r="K151" s="113"/>
      <c r="L151" s="113"/>
      <c r="M151" s="113"/>
      <c r="N151" s="113"/>
      <c r="O151" s="113"/>
      <c r="P151" s="113"/>
      <c r="Q151" s="197"/>
      <c r="R151" s="126"/>
    </row>
    <row r="152" spans="1:18" ht="12.75" customHeight="1" x14ac:dyDescent="0.2">
      <c r="A152" s="421" t="s">
        <v>625</v>
      </c>
      <c r="B152" s="424" t="s">
        <v>213</v>
      </c>
      <c r="C152" s="424" t="s">
        <v>158</v>
      </c>
      <c r="D152" s="428">
        <v>1</v>
      </c>
      <c r="E152" s="428">
        <v>1</v>
      </c>
      <c r="F152" s="428">
        <v>0</v>
      </c>
      <c r="G152" s="428">
        <v>0</v>
      </c>
      <c r="H152" s="429">
        <v>1</v>
      </c>
      <c r="I152" s="122"/>
      <c r="J152" s="124"/>
      <c r="K152" s="113"/>
      <c r="L152" s="113"/>
      <c r="M152" s="113"/>
      <c r="N152" s="113"/>
      <c r="O152" s="113"/>
      <c r="P152" s="113"/>
      <c r="Q152" s="197"/>
      <c r="R152" s="126"/>
    </row>
    <row r="153" spans="1:18" ht="12.75" customHeight="1" x14ac:dyDescent="0.2">
      <c r="A153" s="421" t="s">
        <v>626</v>
      </c>
      <c r="B153" s="424" t="s">
        <v>627</v>
      </c>
      <c r="C153" s="424" t="s">
        <v>628</v>
      </c>
      <c r="D153" s="428">
        <v>1</v>
      </c>
      <c r="E153" s="428">
        <v>0</v>
      </c>
      <c r="F153" s="428">
        <v>0</v>
      </c>
      <c r="G153" s="428">
        <v>1</v>
      </c>
      <c r="H153" s="429">
        <v>1</v>
      </c>
      <c r="I153" s="122"/>
      <c r="J153" s="124"/>
      <c r="K153" s="113"/>
      <c r="L153" s="113"/>
      <c r="M153" s="113"/>
      <c r="N153" s="113"/>
      <c r="O153" s="113"/>
      <c r="P153" s="113"/>
      <c r="Q153" s="197"/>
      <c r="R153" s="126"/>
    </row>
    <row r="154" spans="1:18" ht="12.75" customHeight="1" x14ac:dyDescent="0.2">
      <c r="A154" s="421" t="s">
        <v>629</v>
      </c>
      <c r="B154" s="424" t="s">
        <v>630</v>
      </c>
      <c r="C154" s="424" t="s">
        <v>631</v>
      </c>
      <c r="D154" s="428">
        <v>1</v>
      </c>
      <c r="E154" s="428">
        <v>0</v>
      </c>
      <c r="F154" s="428">
        <v>0</v>
      </c>
      <c r="G154" s="428">
        <v>1</v>
      </c>
      <c r="H154" s="429">
        <v>1</v>
      </c>
      <c r="I154" s="122"/>
      <c r="J154" s="124"/>
      <c r="K154" s="113"/>
      <c r="L154" s="113"/>
      <c r="M154" s="113"/>
      <c r="N154" s="113"/>
      <c r="O154" s="113"/>
      <c r="P154" s="113"/>
      <c r="Q154" s="197"/>
      <c r="R154" s="126"/>
    </row>
    <row r="155" spans="1:18" ht="12.75" customHeight="1" x14ac:dyDescent="0.2">
      <c r="A155" s="421" t="s">
        <v>819</v>
      </c>
      <c r="B155" s="424" t="s">
        <v>632</v>
      </c>
      <c r="C155" s="424" t="s">
        <v>820</v>
      </c>
      <c r="D155" s="428">
        <v>1</v>
      </c>
      <c r="E155" s="428">
        <v>0</v>
      </c>
      <c r="F155" s="428">
        <v>0</v>
      </c>
      <c r="G155" s="428">
        <v>1</v>
      </c>
      <c r="H155" s="429">
        <v>1</v>
      </c>
      <c r="I155" s="122"/>
      <c r="J155" s="124"/>
      <c r="K155" s="113"/>
      <c r="L155" s="113"/>
      <c r="M155" s="113"/>
      <c r="N155" s="113"/>
      <c r="O155" s="113"/>
      <c r="P155" s="113"/>
      <c r="Q155" s="197"/>
      <c r="R155" s="126"/>
    </row>
    <row r="156" spans="1:18" ht="12.75" customHeight="1" x14ac:dyDescent="0.2">
      <c r="A156" s="421" t="s">
        <v>633</v>
      </c>
      <c r="B156" s="424" t="s">
        <v>634</v>
      </c>
      <c r="C156" s="424" t="s">
        <v>635</v>
      </c>
      <c r="D156" s="428">
        <v>1</v>
      </c>
      <c r="E156" s="428">
        <v>0</v>
      </c>
      <c r="F156" s="428">
        <v>0</v>
      </c>
      <c r="G156" s="428">
        <v>1</v>
      </c>
      <c r="H156" s="429">
        <v>1</v>
      </c>
      <c r="I156" s="122"/>
      <c r="J156" s="124"/>
      <c r="K156" s="113"/>
      <c r="L156" s="113"/>
      <c r="M156" s="113"/>
      <c r="N156" s="113"/>
      <c r="O156" s="113"/>
      <c r="P156" s="113"/>
      <c r="Q156" s="197"/>
      <c r="R156" s="126"/>
    </row>
    <row r="157" spans="1:18" ht="12.75" customHeight="1" x14ac:dyDescent="0.2">
      <c r="A157" s="421" t="s">
        <v>636</v>
      </c>
      <c r="B157" s="424" t="s">
        <v>637</v>
      </c>
      <c r="C157" s="424" t="s">
        <v>638</v>
      </c>
      <c r="D157" s="428">
        <v>1</v>
      </c>
      <c r="E157" s="428">
        <v>1</v>
      </c>
      <c r="F157" s="428">
        <v>0</v>
      </c>
      <c r="G157" s="428">
        <v>0</v>
      </c>
      <c r="H157" s="429">
        <v>1</v>
      </c>
      <c r="I157" s="122"/>
      <c r="J157" s="124"/>
      <c r="K157" s="113"/>
      <c r="L157" s="113"/>
      <c r="M157" s="113"/>
      <c r="N157" s="113"/>
      <c r="O157" s="113"/>
      <c r="P157" s="113"/>
      <c r="Q157" s="197"/>
      <c r="R157" s="126"/>
    </row>
    <row r="158" spans="1:18" ht="12.75" customHeight="1" x14ac:dyDescent="0.2">
      <c r="A158" s="421" t="s">
        <v>639</v>
      </c>
      <c r="B158" s="424" t="s">
        <v>467</v>
      </c>
      <c r="C158" s="424" t="s">
        <v>640</v>
      </c>
      <c r="D158" s="428">
        <v>1</v>
      </c>
      <c r="E158" s="428">
        <v>0</v>
      </c>
      <c r="F158" s="428">
        <v>0</v>
      </c>
      <c r="G158" s="428">
        <v>1</v>
      </c>
      <c r="H158" s="429">
        <v>1</v>
      </c>
      <c r="I158" s="122"/>
      <c r="J158" s="124"/>
      <c r="K158" s="113"/>
      <c r="L158" s="113"/>
      <c r="M158" s="113"/>
      <c r="N158" s="113"/>
      <c r="O158" s="113"/>
      <c r="P158" s="113"/>
      <c r="Q158" s="197"/>
      <c r="R158" s="126"/>
    </row>
    <row r="159" spans="1:18" ht="12.75" customHeight="1" x14ac:dyDescent="0.2">
      <c r="A159" s="421" t="s">
        <v>641</v>
      </c>
      <c r="B159" s="424" t="s">
        <v>642</v>
      </c>
      <c r="C159" s="424" t="s">
        <v>643</v>
      </c>
      <c r="D159" s="428">
        <v>1</v>
      </c>
      <c r="E159" s="428">
        <v>1</v>
      </c>
      <c r="F159" s="428">
        <v>0</v>
      </c>
      <c r="G159" s="428">
        <v>0</v>
      </c>
      <c r="H159" s="429">
        <v>1</v>
      </c>
      <c r="I159" s="122"/>
      <c r="J159" s="124"/>
      <c r="K159" s="113"/>
      <c r="L159" s="113"/>
      <c r="M159" s="113"/>
      <c r="N159" s="113"/>
      <c r="O159" s="113"/>
      <c r="P159" s="113"/>
      <c r="Q159" s="197"/>
      <c r="R159" s="126"/>
    </row>
    <row r="160" spans="1:18" ht="12.75" customHeight="1" x14ac:dyDescent="0.2">
      <c r="A160" s="421" t="s">
        <v>644</v>
      </c>
      <c r="B160" s="424" t="s">
        <v>645</v>
      </c>
      <c r="C160" s="424" t="s">
        <v>646</v>
      </c>
      <c r="D160" s="428">
        <v>1</v>
      </c>
      <c r="E160" s="428">
        <v>1</v>
      </c>
      <c r="F160" s="428">
        <v>0</v>
      </c>
      <c r="G160" s="428">
        <v>0</v>
      </c>
      <c r="H160" s="429">
        <v>1</v>
      </c>
      <c r="I160" s="122"/>
      <c r="J160" s="124"/>
      <c r="K160" s="113"/>
      <c r="L160" s="113"/>
      <c r="M160" s="113"/>
      <c r="N160" s="113"/>
      <c r="O160" s="113"/>
      <c r="P160" s="113"/>
      <c r="Q160" s="197"/>
      <c r="R160" s="126"/>
    </row>
    <row r="161" spans="1:18" ht="12.75" customHeight="1" x14ac:dyDescent="0.2">
      <c r="A161" s="421" t="s">
        <v>647</v>
      </c>
      <c r="B161" s="424" t="s">
        <v>648</v>
      </c>
      <c r="C161" s="424" t="s">
        <v>649</v>
      </c>
      <c r="D161" s="428">
        <v>1</v>
      </c>
      <c r="E161" s="428">
        <v>0</v>
      </c>
      <c r="F161" s="428">
        <v>0</v>
      </c>
      <c r="G161" s="428">
        <v>1</v>
      </c>
      <c r="H161" s="429">
        <v>1</v>
      </c>
      <c r="I161" s="122"/>
      <c r="J161" s="124"/>
      <c r="K161" s="113"/>
      <c r="L161" s="113"/>
      <c r="M161" s="113"/>
      <c r="N161" s="113"/>
      <c r="O161" s="113"/>
      <c r="P161" s="113"/>
      <c r="Q161" s="197"/>
      <c r="R161" s="126"/>
    </row>
    <row r="162" spans="1:18" ht="12.75" customHeight="1" x14ac:dyDescent="0.2">
      <c r="A162" s="421" t="s">
        <v>650</v>
      </c>
      <c r="B162" s="424" t="s">
        <v>651</v>
      </c>
      <c r="C162" s="424" t="s">
        <v>652</v>
      </c>
      <c r="D162" s="428">
        <v>1</v>
      </c>
      <c r="E162" s="428">
        <v>0</v>
      </c>
      <c r="F162" s="428">
        <v>0</v>
      </c>
      <c r="G162" s="428">
        <v>1</v>
      </c>
      <c r="H162" s="429">
        <v>1</v>
      </c>
      <c r="I162" s="122"/>
      <c r="J162" s="124"/>
      <c r="K162" s="113"/>
      <c r="L162" s="113"/>
      <c r="M162" s="113"/>
      <c r="N162" s="113"/>
      <c r="O162" s="113"/>
      <c r="P162" s="113"/>
      <c r="Q162" s="197"/>
      <c r="R162" s="126"/>
    </row>
    <row r="163" spans="1:18" ht="12.75" customHeight="1" x14ac:dyDescent="0.2">
      <c r="A163" s="421" t="s">
        <v>653</v>
      </c>
      <c r="B163" s="424" t="s">
        <v>654</v>
      </c>
      <c r="C163" s="424" t="s">
        <v>655</v>
      </c>
      <c r="D163" s="428">
        <v>1</v>
      </c>
      <c r="E163" s="428">
        <v>1</v>
      </c>
      <c r="F163" s="428">
        <v>0</v>
      </c>
      <c r="G163" s="428">
        <v>0</v>
      </c>
      <c r="H163" s="429">
        <v>1</v>
      </c>
      <c r="I163" s="122"/>
      <c r="J163" s="124"/>
      <c r="K163" s="113"/>
      <c r="L163" s="113"/>
      <c r="M163" s="113"/>
      <c r="N163" s="113"/>
      <c r="O163" s="113"/>
      <c r="P163" s="113"/>
      <c r="Q163" s="197"/>
      <c r="R163" s="126"/>
    </row>
    <row r="164" spans="1:18" ht="12.75" customHeight="1" x14ac:dyDescent="0.2">
      <c r="A164" s="421" t="s">
        <v>656</v>
      </c>
      <c r="B164" s="424" t="s">
        <v>657</v>
      </c>
      <c r="C164" s="424" t="s">
        <v>658</v>
      </c>
      <c r="D164" s="428">
        <v>1</v>
      </c>
      <c r="E164" s="428">
        <v>0</v>
      </c>
      <c r="F164" s="428">
        <v>0</v>
      </c>
      <c r="G164" s="428">
        <v>1</v>
      </c>
      <c r="H164" s="429">
        <v>1</v>
      </c>
      <c r="I164" s="122"/>
      <c r="J164" s="124"/>
      <c r="K164" s="113"/>
      <c r="L164" s="113"/>
      <c r="M164" s="113"/>
      <c r="N164" s="113"/>
      <c r="O164" s="113"/>
      <c r="P164" s="113"/>
      <c r="Q164" s="197"/>
      <c r="R164" s="126"/>
    </row>
    <row r="165" spans="1:18" ht="12.75" customHeight="1" x14ac:dyDescent="0.2">
      <c r="A165" s="421" t="s">
        <v>659</v>
      </c>
      <c r="B165" s="424" t="s">
        <v>660</v>
      </c>
      <c r="C165" s="424" t="s">
        <v>661</v>
      </c>
      <c r="D165" s="428">
        <v>1</v>
      </c>
      <c r="E165" s="428">
        <v>0</v>
      </c>
      <c r="F165" s="428">
        <v>0</v>
      </c>
      <c r="G165" s="428">
        <v>1</v>
      </c>
      <c r="H165" s="429">
        <v>1</v>
      </c>
      <c r="I165" s="122"/>
      <c r="J165" s="124"/>
      <c r="K165" s="113"/>
      <c r="L165" s="113"/>
      <c r="M165" s="113"/>
      <c r="N165" s="113"/>
      <c r="O165" s="113"/>
      <c r="P165" s="113"/>
      <c r="Q165" s="197"/>
      <c r="R165" s="126"/>
    </row>
    <row r="166" spans="1:18" ht="12.75" customHeight="1" x14ac:dyDescent="0.2">
      <c r="A166" s="421" t="s">
        <v>662</v>
      </c>
      <c r="B166" s="424" t="s">
        <v>663</v>
      </c>
      <c r="C166" s="424" t="s">
        <v>664</v>
      </c>
      <c r="D166" s="428">
        <v>1</v>
      </c>
      <c r="E166" s="428">
        <v>1</v>
      </c>
      <c r="F166" s="428">
        <v>0</v>
      </c>
      <c r="G166" s="428">
        <v>0</v>
      </c>
      <c r="H166" s="429">
        <v>1</v>
      </c>
      <c r="I166" s="122"/>
      <c r="J166" s="124"/>
      <c r="K166" s="113"/>
      <c r="L166" s="113"/>
      <c r="M166" s="113"/>
      <c r="N166" s="113"/>
      <c r="O166" s="113"/>
      <c r="P166" s="113"/>
      <c r="Q166" s="197"/>
      <c r="R166" s="126"/>
    </row>
    <row r="167" spans="1:18" ht="12.75" customHeight="1" x14ac:dyDescent="0.2">
      <c r="A167" s="421" t="s">
        <v>665</v>
      </c>
      <c r="B167" s="424" t="s">
        <v>666</v>
      </c>
      <c r="C167" s="424" t="s">
        <v>667</v>
      </c>
      <c r="D167" s="428">
        <v>1</v>
      </c>
      <c r="E167" s="428">
        <v>0</v>
      </c>
      <c r="F167" s="428">
        <v>0</v>
      </c>
      <c r="G167" s="428">
        <v>1</v>
      </c>
      <c r="H167" s="429">
        <v>1</v>
      </c>
      <c r="I167" s="122"/>
      <c r="J167" s="124"/>
      <c r="K167" s="113"/>
      <c r="L167" s="113"/>
      <c r="M167" s="113"/>
      <c r="N167" s="113"/>
      <c r="O167" s="113"/>
      <c r="P167" s="113"/>
      <c r="Q167" s="197"/>
      <c r="R167" s="126"/>
    </row>
    <row r="168" spans="1:18" ht="12.75" customHeight="1" x14ac:dyDescent="0.2">
      <c r="A168" s="421" t="s">
        <v>668</v>
      </c>
      <c r="B168" s="424" t="s">
        <v>669</v>
      </c>
      <c r="C168" s="424" t="s">
        <v>670</v>
      </c>
      <c r="D168" s="428">
        <v>1</v>
      </c>
      <c r="E168" s="428">
        <v>1</v>
      </c>
      <c r="F168" s="428">
        <v>0</v>
      </c>
      <c r="G168" s="428">
        <v>0</v>
      </c>
      <c r="H168" s="429">
        <v>1</v>
      </c>
      <c r="I168" s="122"/>
      <c r="J168" s="124"/>
      <c r="K168" s="113"/>
      <c r="L168" s="113"/>
      <c r="M168" s="113"/>
      <c r="N168" s="113"/>
      <c r="O168" s="113"/>
      <c r="P168" s="113"/>
      <c r="Q168" s="197"/>
      <c r="R168" s="126"/>
    </row>
    <row r="169" spans="1:18" ht="12.75" customHeight="1" x14ac:dyDescent="0.2">
      <c r="A169" s="421" t="s">
        <v>821</v>
      </c>
      <c r="B169" s="424" t="s">
        <v>822</v>
      </c>
      <c r="C169" s="424" t="s">
        <v>823</v>
      </c>
      <c r="D169" s="428">
        <v>1</v>
      </c>
      <c r="E169" s="428">
        <v>0</v>
      </c>
      <c r="F169" s="428">
        <v>0</v>
      </c>
      <c r="G169" s="428">
        <v>1</v>
      </c>
      <c r="H169" s="429">
        <v>1</v>
      </c>
      <c r="I169" s="122"/>
      <c r="J169" s="124"/>
      <c r="K169" s="113"/>
      <c r="L169" s="113"/>
      <c r="M169" s="113"/>
      <c r="N169" s="113"/>
      <c r="O169" s="113"/>
      <c r="P169" s="113"/>
      <c r="Q169" s="197"/>
      <c r="R169" s="126"/>
    </row>
    <row r="170" spans="1:18" ht="12.75" customHeight="1" x14ac:dyDescent="0.2">
      <c r="A170" s="421" t="s">
        <v>824</v>
      </c>
      <c r="B170" s="424" t="s">
        <v>490</v>
      </c>
      <c r="C170" s="424" t="s">
        <v>825</v>
      </c>
      <c r="D170" s="428">
        <v>1</v>
      </c>
      <c r="E170" s="428">
        <v>1</v>
      </c>
      <c r="F170" s="428">
        <v>0</v>
      </c>
      <c r="G170" s="428">
        <v>0</v>
      </c>
      <c r="H170" s="429">
        <v>1</v>
      </c>
      <c r="I170" s="122"/>
      <c r="J170" s="124"/>
      <c r="K170" s="113"/>
      <c r="L170" s="113"/>
      <c r="M170" s="113"/>
      <c r="N170" s="113"/>
      <c r="O170" s="113"/>
      <c r="P170" s="113"/>
      <c r="Q170" s="197"/>
      <c r="R170" s="126"/>
    </row>
    <row r="171" spans="1:18" ht="12.75" customHeight="1" x14ac:dyDescent="0.2">
      <c r="A171" s="421" t="s">
        <v>671</v>
      </c>
      <c r="B171" s="424" t="s">
        <v>672</v>
      </c>
      <c r="C171" s="424" t="s">
        <v>673</v>
      </c>
      <c r="D171" s="428">
        <v>1</v>
      </c>
      <c r="E171" s="428">
        <v>1</v>
      </c>
      <c r="F171" s="428">
        <v>0</v>
      </c>
      <c r="G171" s="428">
        <v>0</v>
      </c>
      <c r="H171" s="429">
        <v>1</v>
      </c>
      <c r="I171" s="122"/>
      <c r="J171" s="124"/>
      <c r="K171" s="113"/>
      <c r="L171" s="113"/>
      <c r="M171" s="113"/>
      <c r="N171" s="113"/>
      <c r="O171" s="113"/>
      <c r="P171" s="113"/>
      <c r="Q171" s="197"/>
      <c r="R171" s="126"/>
    </row>
    <row r="172" spans="1:18" ht="12.75" customHeight="1" x14ac:dyDescent="0.2">
      <c r="A172" s="421" t="s">
        <v>674</v>
      </c>
      <c r="B172" s="424" t="s">
        <v>675</v>
      </c>
      <c r="C172" s="424" t="s">
        <v>676</v>
      </c>
      <c r="D172" s="428">
        <v>1</v>
      </c>
      <c r="E172" s="428">
        <v>0</v>
      </c>
      <c r="F172" s="428">
        <v>0</v>
      </c>
      <c r="G172" s="428">
        <v>1</v>
      </c>
      <c r="H172" s="429">
        <v>1</v>
      </c>
      <c r="I172" s="122"/>
      <c r="J172" s="124"/>
      <c r="K172" s="113"/>
      <c r="L172" s="113"/>
      <c r="M172" s="113"/>
      <c r="N172" s="113"/>
      <c r="O172" s="113"/>
      <c r="P172" s="113"/>
      <c r="Q172" s="197"/>
      <c r="R172" s="126"/>
    </row>
    <row r="173" spans="1:18" ht="12.75" customHeight="1" x14ac:dyDescent="0.2">
      <c r="A173" s="421" t="s">
        <v>826</v>
      </c>
      <c r="B173" s="424" t="s">
        <v>827</v>
      </c>
      <c r="C173" s="424" t="s">
        <v>828</v>
      </c>
      <c r="D173" s="428">
        <v>1</v>
      </c>
      <c r="E173" s="428">
        <v>0</v>
      </c>
      <c r="F173" s="428">
        <v>0</v>
      </c>
      <c r="G173" s="428">
        <v>1</v>
      </c>
      <c r="H173" s="429">
        <v>1</v>
      </c>
      <c r="I173" s="122"/>
      <c r="J173" s="124"/>
      <c r="K173" s="113"/>
      <c r="L173" s="113"/>
      <c r="M173" s="113"/>
      <c r="N173" s="113"/>
      <c r="O173" s="113"/>
      <c r="P173" s="113"/>
      <c r="Q173" s="197"/>
      <c r="R173" s="126"/>
    </row>
    <row r="174" spans="1:18" ht="12.75" customHeight="1" x14ac:dyDescent="0.2">
      <c r="A174" s="421" t="s">
        <v>829</v>
      </c>
      <c r="B174" s="424" t="s">
        <v>830</v>
      </c>
      <c r="C174" s="424" t="s">
        <v>831</v>
      </c>
      <c r="D174" s="428">
        <v>1</v>
      </c>
      <c r="E174" s="428">
        <v>0</v>
      </c>
      <c r="F174" s="428">
        <v>0</v>
      </c>
      <c r="G174" s="428">
        <v>1</v>
      </c>
      <c r="H174" s="429">
        <v>1</v>
      </c>
      <c r="I174" s="122"/>
      <c r="J174" s="124"/>
      <c r="K174" s="113"/>
      <c r="L174" s="113"/>
      <c r="M174" s="113"/>
      <c r="N174" s="113"/>
      <c r="O174" s="113"/>
      <c r="P174" s="113"/>
      <c r="Q174" s="197"/>
      <c r="R174" s="126"/>
    </row>
    <row r="175" spans="1:18" ht="12.75" customHeight="1" x14ac:dyDescent="0.2">
      <c r="A175" s="421" t="s">
        <v>832</v>
      </c>
      <c r="B175" s="424" t="s">
        <v>334</v>
      </c>
      <c r="C175" s="424" t="s">
        <v>833</v>
      </c>
      <c r="D175" s="428">
        <v>1</v>
      </c>
      <c r="E175" s="428">
        <v>0</v>
      </c>
      <c r="F175" s="428">
        <v>0</v>
      </c>
      <c r="G175" s="428">
        <v>1</v>
      </c>
      <c r="H175" s="429">
        <v>1</v>
      </c>
      <c r="I175" s="122"/>
      <c r="J175" s="124"/>
      <c r="K175" s="113"/>
      <c r="L175" s="113"/>
      <c r="M175" s="113"/>
      <c r="N175" s="113"/>
      <c r="O175" s="113"/>
      <c r="P175" s="113"/>
      <c r="Q175" s="197"/>
      <c r="R175" s="126"/>
    </row>
    <row r="176" spans="1:18" ht="12.75" customHeight="1" x14ac:dyDescent="0.2">
      <c r="A176" s="421" t="s">
        <v>834</v>
      </c>
      <c r="B176" s="424" t="s">
        <v>415</v>
      </c>
      <c r="C176" s="424" t="s">
        <v>835</v>
      </c>
      <c r="D176" s="428">
        <v>1</v>
      </c>
      <c r="E176" s="428">
        <v>0</v>
      </c>
      <c r="F176" s="430">
        <v>0</v>
      </c>
      <c r="G176" s="428">
        <v>1</v>
      </c>
      <c r="H176" s="429">
        <v>1</v>
      </c>
      <c r="I176" s="122"/>
      <c r="J176" s="124"/>
      <c r="K176" s="113"/>
      <c r="L176" s="113"/>
      <c r="M176" s="113"/>
      <c r="N176" s="113"/>
      <c r="O176" s="113"/>
      <c r="P176" s="113"/>
      <c r="Q176" s="197"/>
      <c r="R176" s="126"/>
    </row>
    <row r="177" spans="1:18" ht="12.75" customHeight="1" x14ac:dyDescent="0.2">
      <c r="A177" s="421" t="s">
        <v>836</v>
      </c>
      <c r="B177" s="424" t="s">
        <v>837</v>
      </c>
      <c r="C177" s="424" t="s">
        <v>838</v>
      </c>
      <c r="D177" s="428">
        <v>1</v>
      </c>
      <c r="E177" s="428">
        <v>0</v>
      </c>
      <c r="F177" s="428">
        <v>0</v>
      </c>
      <c r="G177" s="428">
        <v>1</v>
      </c>
      <c r="H177" s="429">
        <v>1</v>
      </c>
      <c r="I177" s="122"/>
      <c r="J177" s="124"/>
      <c r="K177" s="113"/>
      <c r="L177" s="113"/>
      <c r="M177" s="113"/>
      <c r="N177" s="113"/>
      <c r="O177" s="113"/>
      <c r="P177" s="113"/>
      <c r="Q177" s="197"/>
      <c r="R177" s="126"/>
    </row>
    <row r="178" spans="1:18" ht="12.75" customHeight="1" x14ac:dyDescent="0.2">
      <c r="A178" s="421" t="s">
        <v>839</v>
      </c>
      <c r="B178" s="424" t="s">
        <v>840</v>
      </c>
      <c r="C178" s="424" t="s">
        <v>841</v>
      </c>
      <c r="D178" s="428">
        <v>1</v>
      </c>
      <c r="E178" s="428">
        <v>0</v>
      </c>
      <c r="F178" s="428">
        <v>0</v>
      </c>
      <c r="G178" s="428">
        <v>1</v>
      </c>
      <c r="H178" s="429">
        <v>1</v>
      </c>
      <c r="I178" s="122"/>
      <c r="J178" s="124"/>
      <c r="K178" s="113"/>
      <c r="L178" s="113"/>
      <c r="M178" s="113"/>
      <c r="N178" s="113"/>
      <c r="O178" s="113"/>
      <c r="P178" s="113"/>
      <c r="Q178" s="197"/>
      <c r="R178" s="126"/>
    </row>
    <row r="179" spans="1:18" ht="12.75" customHeight="1" x14ac:dyDescent="0.2">
      <c r="A179" s="421" t="s">
        <v>842</v>
      </c>
      <c r="B179" s="424" t="s">
        <v>843</v>
      </c>
      <c r="C179" s="424" t="s">
        <v>844</v>
      </c>
      <c r="D179" s="428">
        <v>1</v>
      </c>
      <c r="E179" s="428">
        <v>0</v>
      </c>
      <c r="F179" s="428">
        <v>0</v>
      </c>
      <c r="G179" s="428">
        <v>1</v>
      </c>
      <c r="H179" s="429">
        <v>1</v>
      </c>
      <c r="I179" s="122"/>
      <c r="J179" s="124"/>
      <c r="K179" s="113"/>
      <c r="L179" s="113"/>
      <c r="M179" s="113"/>
      <c r="N179" s="113"/>
      <c r="O179" s="113"/>
      <c r="P179" s="113"/>
      <c r="Q179" s="197"/>
      <c r="R179" s="126"/>
    </row>
    <row r="180" spans="1:18" ht="12.75" customHeight="1" x14ac:dyDescent="0.2">
      <c r="A180" s="421" t="s">
        <v>845</v>
      </c>
      <c r="B180" s="424" t="s">
        <v>846</v>
      </c>
      <c r="C180" s="424" t="s">
        <v>847</v>
      </c>
      <c r="D180" s="428">
        <v>1</v>
      </c>
      <c r="E180" s="428">
        <v>0</v>
      </c>
      <c r="F180" s="428">
        <v>0</v>
      </c>
      <c r="G180" s="428">
        <v>1</v>
      </c>
      <c r="H180" s="429">
        <v>1</v>
      </c>
      <c r="I180" s="122"/>
      <c r="J180" s="124"/>
      <c r="K180" s="113"/>
      <c r="L180" s="113"/>
      <c r="M180" s="113"/>
      <c r="N180" s="113"/>
      <c r="O180" s="113"/>
      <c r="P180" s="113"/>
      <c r="Q180" s="197"/>
      <c r="R180" s="126"/>
    </row>
    <row r="181" spans="1:18" ht="12.75" customHeight="1" x14ac:dyDescent="0.2">
      <c r="A181" s="421" t="s">
        <v>848</v>
      </c>
      <c r="B181" s="424" t="s">
        <v>675</v>
      </c>
      <c r="C181" s="424" t="s">
        <v>849</v>
      </c>
      <c r="D181" s="428">
        <v>1</v>
      </c>
      <c r="E181" s="428">
        <v>0</v>
      </c>
      <c r="F181" s="428">
        <v>0</v>
      </c>
      <c r="G181" s="428">
        <v>1</v>
      </c>
      <c r="H181" s="429">
        <v>1</v>
      </c>
      <c r="I181" s="122"/>
      <c r="J181" s="124"/>
      <c r="K181" s="113"/>
      <c r="L181" s="113"/>
      <c r="M181" s="113"/>
      <c r="N181" s="113"/>
      <c r="O181" s="113"/>
      <c r="P181" s="113"/>
      <c r="Q181" s="197"/>
      <c r="R181" s="126"/>
    </row>
    <row r="182" spans="1:18" ht="12.75" customHeight="1" x14ac:dyDescent="0.2">
      <c r="A182" s="421" t="s">
        <v>850</v>
      </c>
      <c r="B182" s="424" t="s">
        <v>851</v>
      </c>
      <c r="C182" s="424" t="s">
        <v>852</v>
      </c>
      <c r="D182" s="428">
        <v>1</v>
      </c>
      <c r="E182" s="428">
        <v>0</v>
      </c>
      <c r="F182" s="428">
        <v>0</v>
      </c>
      <c r="G182" s="428">
        <v>1</v>
      </c>
      <c r="H182" s="429">
        <v>1</v>
      </c>
      <c r="I182" s="122"/>
      <c r="J182" s="124"/>
      <c r="K182" s="113"/>
      <c r="L182" s="113"/>
      <c r="M182" s="113"/>
      <c r="N182" s="113"/>
      <c r="O182" s="113"/>
      <c r="P182" s="113"/>
      <c r="Q182" s="197"/>
      <c r="R182" s="126"/>
    </row>
    <row r="183" spans="1:18" ht="12.75" customHeight="1" x14ac:dyDescent="0.2">
      <c r="A183" s="421" t="s">
        <v>853</v>
      </c>
      <c r="B183" s="424" t="s">
        <v>484</v>
      </c>
      <c r="C183" s="424" t="s">
        <v>854</v>
      </c>
      <c r="D183" s="428">
        <v>1</v>
      </c>
      <c r="E183" s="428">
        <v>1</v>
      </c>
      <c r="F183" s="428">
        <v>0</v>
      </c>
      <c r="G183" s="428">
        <v>0</v>
      </c>
      <c r="H183" s="429">
        <v>1</v>
      </c>
      <c r="I183" s="122"/>
      <c r="J183" s="124"/>
      <c r="K183" s="113"/>
      <c r="L183" s="113"/>
      <c r="M183" s="113"/>
      <c r="N183" s="113"/>
      <c r="O183" s="113"/>
      <c r="P183" s="113"/>
      <c r="Q183" s="197"/>
      <c r="R183" s="126"/>
    </row>
    <row r="184" spans="1:18" ht="12.75" customHeight="1" x14ac:dyDescent="0.2">
      <c r="A184" s="421" t="s">
        <v>855</v>
      </c>
      <c r="B184" s="424" t="s">
        <v>218</v>
      </c>
      <c r="C184" s="424" t="s">
        <v>856</v>
      </c>
      <c r="D184" s="428">
        <v>1</v>
      </c>
      <c r="E184" s="428">
        <v>0</v>
      </c>
      <c r="F184" s="428">
        <v>0</v>
      </c>
      <c r="G184" s="428">
        <v>1</v>
      </c>
      <c r="H184" s="429">
        <v>1</v>
      </c>
      <c r="I184" s="122"/>
      <c r="J184" s="124"/>
      <c r="K184" s="113"/>
      <c r="L184" s="113"/>
      <c r="M184" s="113"/>
      <c r="N184" s="113"/>
      <c r="O184" s="113"/>
      <c r="P184" s="113"/>
      <c r="Q184" s="197"/>
      <c r="R184" s="126"/>
    </row>
    <row r="185" spans="1:18" ht="12.75" customHeight="1" x14ac:dyDescent="0.2">
      <c r="A185" s="421" t="s">
        <v>857</v>
      </c>
      <c r="B185" s="424" t="s">
        <v>252</v>
      </c>
      <c r="C185" s="424" t="s">
        <v>858</v>
      </c>
      <c r="D185" s="428">
        <v>1</v>
      </c>
      <c r="E185" s="428">
        <v>1</v>
      </c>
      <c r="F185" s="428">
        <v>0</v>
      </c>
      <c r="G185" s="428">
        <v>0</v>
      </c>
      <c r="H185" s="429">
        <v>1</v>
      </c>
      <c r="I185" s="122"/>
      <c r="J185" s="124"/>
      <c r="K185" s="113"/>
      <c r="L185" s="113"/>
      <c r="M185" s="113"/>
      <c r="N185" s="113"/>
      <c r="O185" s="113"/>
      <c r="P185" s="113"/>
      <c r="Q185" s="197"/>
      <c r="R185" s="126"/>
    </row>
    <row r="186" spans="1:18" ht="12.75" customHeight="1" x14ac:dyDescent="0.2">
      <c r="A186" s="421" t="s">
        <v>859</v>
      </c>
      <c r="B186" s="424" t="s">
        <v>860</v>
      </c>
      <c r="C186" s="424" t="s">
        <v>861</v>
      </c>
      <c r="D186" s="428">
        <v>1</v>
      </c>
      <c r="E186" s="428">
        <v>0</v>
      </c>
      <c r="F186" s="428">
        <v>0</v>
      </c>
      <c r="G186" s="428">
        <v>1</v>
      </c>
      <c r="H186" s="429">
        <v>1</v>
      </c>
      <c r="I186" s="122"/>
      <c r="J186" s="124"/>
      <c r="K186" s="113"/>
      <c r="L186" s="113"/>
      <c r="M186" s="113"/>
      <c r="N186" s="113"/>
      <c r="O186" s="113"/>
      <c r="P186" s="113"/>
      <c r="Q186" s="197"/>
      <c r="R186" s="126"/>
    </row>
    <row r="187" spans="1:18" ht="12.75" customHeight="1" x14ac:dyDescent="0.2">
      <c r="A187" s="421" t="s">
        <v>862</v>
      </c>
      <c r="B187" s="424" t="s">
        <v>863</v>
      </c>
      <c r="C187" s="424" t="s">
        <v>864</v>
      </c>
      <c r="D187" s="428">
        <v>1</v>
      </c>
      <c r="E187" s="428">
        <v>0</v>
      </c>
      <c r="F187" s="428">
        <v>0</v>
      </c>
      <c r="G187" s="428">
        <v>1</v>
      </c>
      <c r="H187" s="429">
        <v>1</v>
      </c>
      <c r="I187" s="122"/>
      <c r="J187" s="124"/>
      <c r="K187" s="113"/>
      <c r="L187" s="113"/>
      <c r="M187" s="113"/>
      <c r="N187" s="113"/>
      <c r="O187" s="113"/>
      <c r="P187" s="113"/>
      <c r="Q187" s="197"/>
      <c r="R187" s="126"/>
    </row>
    <row r="188" spans="1:18" ht="12.75" customHeight="1" x14ac:dyDescent="0.2">
      <c r="A188" s="421" t="s">
        <v>865</v>
      </c>
      <c r="B188" s="424" t="s">
        <v>866</v>
      </c>
      <c r="C188" s="424" t="s">
        <v>867</v>
      </c>
      <c r="D188" s="428">
        <v>1</v>
      </c>
      <c r="E188" s="428">
        <v>0</v>
      </c>
      <c r="F188" s="428">
        <v>0</v>
      </c>
      <c r="G188" s="428">
        <v>1</v>
      </c>
      <c r="H188" s="429">
        <v>1</v>
      </c>
      <c r="I188" s="122"/>
      <c r="J188" s="124"/>
      <c r="K188" s="113"/>
      <c r="L188" s="113"/>
      <c r="M188" s="113"/>
      <c r="N188" s="113"/>
      <c r="O188" s="113"/>
      <c r="P188" s="113"/>
      <c r="Q188" s="197"/>
      <c r="R188" s="126"/>
    </row>
    <row r="189" spans="1:18" ht="12.75" customHeight="1" x14ac:dyDescent="0.2">
      <c r="A189" s="421" t="s">
        <v>868</v>
      </c>
      <c r="B189" s="424" t="s">
        <v>869</v>
      </c>
      <c r="C189" s="424" t="s">
        <v>870</v>
      </c>
      <c r="D189" s="428">
        <v>0</v>
      </c>
      <c r="E189" s="428">
        <v>1</v>
      </c>
      <c r="F189" s="428">
        <v>-1</v>
      </c>
      <c r="G189" s="428">
        <v>0</v>
      </c>
      <c r="H189" s="429">
        <v>1</v>
      </c>
      <c r="I189" s="122"/>
      <c r="J189" s="124"/>
      <c r="K189" s="113"/>
      <c r="L189" s="113"/>
      <c r="M189" s="113"/>
      <c r="N189" s="113"/>
      <c r="O189" s="113"/>
      <c r="P189" s="113"/>
      <c r="Q189" s="197"/>
      <c r="R189" s="126"/>
    </row>
    <row r="190" spans="1:18" ht="12.75" customHeight="1" x14ac:dyDescent="0.2">
      <c r="A190" s="421" t="s">
        <v>871</v>
      </c>
      <c r="B190" s="424" t="s">
        <v>872</v>
      </c>
      <c r="C190" s="424" t="s">
        <v>873</v>
      </c>
      <c r="D190" s="428">
        <v>0</v>
      </c>
      <c r="E190" s="428">
        <v>1</v>
      </c>
      <c r="F190" s="428">
        <v>-1</v>
      </c>
      <c r="G190" s="428">
        <v>0</v>
      </c>
      <c r="H190" s="429">
        <v>1</v>
      </c>
      <c r="I190" s="122"/>
      <c r="J190" s="124"/>
      <c r="K190" s="113"/>
      <c r="L190" s="113"/>
      <c r="M190" s="113"/>
      <c r="N190" s="113"/>
      <c r="O190" s="113"/>
      <c r="P190" s="113"/>
      <c r="Q190" s="197"/>
      <c r="R190" s="126"/>
    </row>
    <row r="191" spans="1:18" ht="12.75" customHeight="1" x14ac:dyDescent="0.2">
      <c r="A191" s="421" t="s">
        <v>874</v>
      </c>
      <c r="B191" s="424" t="s">
        <v>875</v>
      </c>
      <c r="C191" s="424" t="s">
        <v>876</v>
      </c>
      <c r="D191" s="428">
        <v>0</v>
      </c>
      <c r="E191" s="428">
        <v>1</v>
      </c>
      <c r="F191" s="428">
        <v>-1</v>
      </c>
      <c r="G191" s="428">
        <v>0</v>
      </c>
      <c r="H191" s="429">
        <v>1</v>
      </c>
      <c r="I191" s="122"/>
      <c r="J191" s="124"/>
      <c r="K191" s="113"/>
      <c r="L191" s="113"/>
      <c r="M191" s="113"/>
      <c r="N191" s="113"/>
      <c r="O191" s="113"/>
      <c r="P191" s="113"/>
      <c r="Q191" s="197"/>
      <c r="R191" s="126"/>
    </row>
    <row r="192" spans="1:18" ht="12.75" customHeight="1" x14ac:dyDescent="0.2">
      <c r="A192" s="421" t="s">
        <v>877</v>
      </c>
      <c r="B192" s="424" t="s">
        <v>878</v>
      </c>
      <c r="C192" s="424" t="s">
        <v>879</v>
      </c>
      <c r="D192" s="428">
        <v>0</v>
      </c>
      <c r="E192" s="428">
        <v>1</v>
      </c>
      <c r="F192" s="428">
        <v>-1</v>
      </c>
      <c r="G192" s="428">
        <v>0</v>
      </c>
      <c r="H192" s="429">
        <v>1</v>
      </c>
      <c r="I192" s="122"/>
      <c r="J192" s="124"/>
      <c r="K192" s="113"/>
      <c r="L192" s="113"/>
      <c r="M192" s="113"/>
      <c r="N192" s="113"/>
      <c r="O192" s="113"/>
      <c r="P192" s="113"/>
      <c r="Q192" s="197"/>
      <c r="R192" s="126"/>
    </row>
    <row r="193" spans="1:18" ht="12.75" customHeight="1" x14ac:dyDescent="0.2">
      <c r="A193" s="421" t="s">
        <v>880</v>
      </c>
      <c r="B193" s="424" t="s">
        <v>881</v>
      </c>
      <c r="C193" s="424" t="s">
        <v>882</v>
      </c>
      <c r="D193" s="428">
        <v>0</v>
      </c>
      <c r="E193" s="428">
        <v>1</v>
      </c>
      <c r="F193" s="428">
        <v>-1</v>
      </c>
      <c r="G193" s="428">
        <v>0</v>
      </c>
      <c r="H193" s="429">
        <v>1</v>
      </c>
      <c r="I193" s="122"/>
      <c r="J193" s="124"/>
      <c r="K193" s="113"/>
      <c r="L193" s="113"/>
      <c r="M193" s="113"/>
      <c r="N193" s="113"/>
      <c r="O193" s="113"/>
      <c r="P193" s="113"/>
      <c r="Q193" s="197"/>
      <c r="R193" s="126"/>
    </row>
    <row r="194" spans="1:18" ht="12.75" customHeight="1" x14ac:dyDescent="0.2">
      <c r="A194" s="421" t="s">
        <v>883</v>
      </c>
      <c r="B194" s="424" t="s">
        <v>884</v>
      </c>
      <c r="C194" s="424" t="s">
        <v>885</v>
      </c>
      <c r="D194" s="428">
        <v>0</v>
      </c>
      <c r="E194" s="428">
        <v>-1</v>
      </c>
      <c r="F194" s="428">
        <v>1</v>
      </c>
      <c r="G194" s="428">
        <v>0</v>
      </c>
      <c r="H194" s="429">
        <v>-1</v>
      </c>
      <c r="I194" s="122"/>
      <c r="J194" s="124"/>
      <c r="K194" s="113"/>
      <c r="L194" s="113"/>
      <c r="M194" s="113"/>
      <c r="N194" s="113"/>
      <c r="O194" s="113"/>
      <c r="P194" s="113"/>
      <c r="Q194" s="197"/>
      <c r="R194" s="126"/>
    </row>
    <row r="195" spans="1:18" ht="12.75" customHeight="1" x14ac:dyDescent="0.2">
      <c r="A195" s="421" t="s">
        <v>886</v>
      </c>
      <c r="B195" s="424" t="s">
        <v>209</v>
      </c>
      <c r="C195" s="424" t="s">
        <v>887</v>
      </c>
      <c r="D195" s="428">
        <v>-1</v>
      </c>
      <c r="E195" s="428">
        <v>2</v>
      </c>
      <c r="F195" s="428">
        <v>-3</v>
      </c>
      <c r="G195" s="428">
        <v>0</v>
      </c>
      <c r="H195" s="429">
        <v>2</v>
      </c>
      <c r="I195" s="122"/>
      <c r="J195" s="124"/>
      <c r="K195" s="113"/>
      <c r="L195" s="113"/>
      <c r="M195" s="113"/>
      <c r="N195" s="113"/>
      <c r="O195" s="113"/>
      <c r="P195" s="113"/>
      <c r="Q195" s="197"/>
      <c r="R195" s="126"/>
    </row>
    <row r="196" spans="1:18" ht="12.75" customHeight="1" x14ac:dyDescent="0.2">
      <c r="A196" s="421" t="s">
        <v>888</v>
      </c>
      <c r="B196" s="424" t="s">
        <v>889</v>
      </c>
      <c r="C196" s="424" t="s">
        <v>890</v>
      </c>
      <c r="D196" s="428">
        <v>-1</v>
      </c>
      <c r="E196" s="428">
        <v>1</v>
      </c>
      <c r="F196" s="428">
        <v>-2</v>
      </c>
      <c r="G196" s="428">
        <v>0</v>
      </c>
      <c r="H196" s="429">
        <v>1</v>
      </c>
      <c r="I196" s="122"/>
      <c r="J196" s="124"/>
      <c r="K196" s="113"/>
      <c r="L196" s="113"/>
      <c r="M196" s="113"/>
      <c r="N196" s="113"/>
      <c r="O196" s="113"/>
      <c r="P196" s="113"/>
      <c r="Q196" s="197"/>
      <c r="R196" s="126"/>
    </row>
    <row r="197" spans="1:18" ht="12.75" customHeight="1" x14ac:dyDescent="0.2">
      <c r="A197" s="421" t="s">
        <v>891</v>
      </c>
      <c r="B197" s="424" t="s">
        <v>892</v>
      </c>
      <c r="C197" s="424" t="s">
        <v>893</v>
      </c>
      <c r="D197" s="428">
        <v>-1</v>
      </c>
      <c r="E197" s="428">
        <v>1</v>
      </c>
      <c r="F197" s="428">
        <v>-2</v>
      </c>
      <c r="G197" s="428">
        <v>0</v>
      </c>
      <c r="H197" s="429">
        <v>1</v>
      </c>
      <c r="I197" s="122"/>
      <c r="J197" s="124"/>
      <c r="K197" s="113"/>
      <c r="L197" s="113"/>
      <c r="M197" s="113"/>
      <c r="N197" s="113"/>
      <c r="O197" s="113"/>
      <c r="P197" s="113"/>
      <c r="Q197" s="197"/>
      <c r="R197" s="126"/>
    </row>
    <row r="198" spans="1:18" ht="12.75" customHeight="1" x14ac:dyDescent="0.2">
      <c r="A198" s="421" t="s">
        <v>494</v>
      </c>
      <c r="B198" s="424" t="s">
        <v>495</v>
      </c>
      <c r="C198" s="424" t="s">
        <v>496</v>
      </c>
      <c r="D198" s="428">
        <v>-1</v>
      </c>
      <c r="E198" s="428">
        <v>0</v>
      </c>
      <c r="F198" s="428">
        <v>0</v>
      </c>
      <c r="G198" s="428">
        <v>-1</v>
      </c>
      <c r="H198" s="429">
        <v>-1</v>
      </c>
      <c r="I198" s="122"/>
      <c r="J198" s="124"/>
      <c r="K198" s="113"/>
      <c r="L198" s="113"/>
      <c r="M198" s="113"/>
      <c r="N198" s="113"/>
      <c r="O198" s="113"/>
      <c r="P198" s="113"/>
      <c r="Q198" s="197"/>
      <c r="R198" s="126"/>
    </row>
    <row r="199" spans="1:18" ht="12.75" customHeight="1" x14ac:dyDescent="0.2">
      <c r="A199" s="421" t="s">
        <v>677</v>
      </c>
      <c r="B199" s="424" t="s">
        <v>678</v>
      </c>
      <c r="C199" s="424" t="s">
        <v>679</v>
      </c>
      <c r="D199" s="428">
        <v>-1</v>
      </c>
      <c r="E199" s="428">
        <v>0</v>
      </c>
      <c r="F199" s="428">
        <v>0</v>
      </c>
      <c r="G199" s="428">
        <v>-1</v>
      </c>
      <c r="H199" s="429">
        <v>-1</v>
      </c>
      <c r="I199" s="122"/>
      <c r="J199" s="124"/>
      <c r="K199" s="113"/>
      <c r="L199" s="113"/>
      <c r="M199" s="113"/>
      <c r="N199" s="113"/>
      <c r="O199" s="113"/>
      <c r="P199" s="113"/>
      <c r="Q199" s="197"/>
      <c r="R199" s="126"/>
    </row>
    <row r="200" spans="1:18" ht="12.75" customHeight="1" x14ac:dyDescent="0.2">
      <c r="A200" s="421" t="s">
        <v>894</v>
      </c>
      <c r="B200" s="424" t="s">
        <v>895</v>
      </c>
      <c r="C200" s="424" t="s">
        <v>896</v>
      </c>
      <c r="D200" s="428">
        <v>-1</v>
      </c>
      <c r="E200" s="428">
        <v>0</v>
      </c>
      <c r="F200" s="428">
        <v>0</v>
      </c>
      <c r="G200" s="428">
        <v>-1</v>
      </c>
      <c r="H200" s="429">
        <v>-1</v>
      </c>
      <c r="I200" s="122"/>
      <c r="J200" s="124"/>
      <c r="K200" s="113"/>
      <c r="L200" s="113"/>
      <c r="M200" s="113"/>
      <c r="N200" s="113"/>
      <c r="O200" s="113"/>
      <c r="P200" s="113"/>
      <c r="Q200" s="197"/>
      <c r="R200" s="126"/>
    </row>
    <row r="201" spans="1:18" ht="12.75" customHeight="1" x14ac:dyDescent="0.2">
      <c r="A201" s="421" t="s">
        <v>897</v>
      </c>
      <c r="B201" s="424" t="s">
        <v>898</v>
      </c>
      <c r="C201" s="424" t="s">
        <v>899</v>
      </c>
      <c r="D201" s="428">
        <v>-1</v>
      </c>
      <c r="E201" s="428">
        <v>0</v>
      </c>
      <c r="F201" s="428">
        <v>0</v>
      </c>
      <c r="G201" s="428">
        <v>-1</v>
      </c>
      <c r="H201" s="429">
        <v>-1</v>
      </c>
      <c r="I201" s="122"/>
      <c r="J201" s="124"/>
      <c r="K201" s="113"/>
      <c r="L201" s="113"/>
      <c r="M201" s="113"/>
      <c r="N201" s="113"/>
      <c r="O201" s="113"/>
      <c r="P201" s="113"/>
      <c r="Q201" s="197"/>
      <c r="R201" s="126"/>
    </row>
    <row r="202" spans="1:18" ht="12.75" customHeight="1" x14ac:dyDescent="0.2">
      <c r="A202" s="421" t="s">
        <v>900</v>
      </c>
      <c r="B202" s="424" t="s">
        <v>901</v>
      </c>
      <c r="C202" s="424" t="s">
        <v>902</v>
      </c>
      <c r="D202" s="428">
        <v>-1</v>
      </c>
      <c r="E202" s="428">
        <v>0</v>
      </c>
      <c r="F202" s="428">
        <v>0</v>
      </c>
      <c r="G202" s="428">
        <v>-1</v>
      </c>
      <c r="H202" s="429">
        <v>-1</v>
      </c>
      <c r="I202" s="122"/>
      <c r="J202" s="124"/>
      <c r="K202" s="113"/>
      <c r="L202" s="113"/>
      <c r="M202" s="113"/>
      <c r="N202" s="113"/>
      <c r="O202" s="113"/>
      <c r="P202" s="113"/>
      <c r="Q202" s="197"/>
      <c r="R202" s="126"/>
    </row>
    <row r="203" spans="1:18" ht="12.75" customHeight="1" x14ac:dyDescent="0.2">
      <c r="A203" s="421" t="s">
        <v>903</v>
      </c>
      <c r="B203" s="424" t="s">
        <v>904</v>
      </c>
      <c r="C203" s="424" t="s">
        <v>905</v>
      </c>
      <c r="D203" s="428">
        <v>-1</v>
      </c>
      <c r="E203" s="428">
        <v>0</v>
      </c>
      <c r="F203" s="428">
        <v>0</v>
      </c>
      <c r="G203" s="428">
        <v>-1</v>
      </c>
      <c r="H203" s="429">
        <v>-1</v>
      </c>
      <c r="I203" s="122"/>
      <c r="J203" s="124"/>
      <c r="K203" s="113"/>
      <c r="L203" s="113"/>
      <c r="M203" s="113"/>
      <c r="N203" s="113"/>
      <c r="O203" s="113"/>
      <c r="P203" s="113"/>
      <c r="Q203" s="197"/>
      <c r="R203" s="126"/>
    </row>
    <row r="204" spans="1:18" ht="12.75" customHeight="1" x14ac:dyDescent="0.2">
      <c r="A204" s="421" t="s">
        <v>906</v>
      </c>
      <c r="B204" s="424" t="s">
        <v>907</v>
      </c>
      <c r="C204" s="424" t="s">
        <v>908</v>
      </c>
      <c r="D204" s="428">
        <v>-1</v>
      </c>
      <c r="E204" s="428">
        <v>0</v>
      </c>
      <c r="F204" s="428">
        <v>0</v>
      </c>
      <c r="G204" s="428">
        <v>-1</v>
      </c>
      <c r="H204" s="429">
        <v>-1</v>
      </c>
      <c r="I204" s="122"/>
      <c r="J204" s="124"/>
      <c r="K204" s="113"/>
      <c r="L204" s="113"/>
      <c r="M204" s="113"/>
      <c r="N204" s="113"/>
      <c r="O204" s="113"/>
      <c r="P204" s="113"/>
      <c r="Q204" s="197"/>
      <c r="R204" s="126"/>
    </row>
    <row r="205" spans="1:18" ht="12.75" customHeight="1" x14ac:dyDescent="0.2">
      <c r="A205" s="421" t="s">
        <v>909</v>
      </c>
      <c r="B205" s="424" t="s">
        <v>910</v>
      </c>
      <c r="C205" s="424" t="s">
        <v>911</v>
      </c>
      <c r="D205" s="428">
        <v>-1</v>
      </c>
      <c r="E205" s="428">
        <v>0</v>
      </c>
      <c r="F205" s="428">
        <v>0</v>
      </c>
      <c r="G205" s="428">
        <v>-1</v>
      </c>
      <c r="H205" s="429">
        <v>-1</v>
      </c>
      <c r="I205" s="122"/>
      <c r="J205" s="124"/>
      <c r="K205" s="113"/>
      <c r="L205" s="113"/>
      <c r="M205" s="113"/>
      <c r="N205" s="113"/>
      <c r="O205" s="113"/>
      <c r="P205" s="113"/>
      <c r="Q205" s="197"/>
      <c r="R205" s="126"/>
    </row>
    <row r="206" spans="1:18" ht="12.75" customHeight="1" x14ac:dyDescent="0.2">
      <c r="A206" s="421" t="s">
        <v>912</v>
      </c>
      <c r="B206" s="424" t="s">
        <v>913</v>
      </c>
      <c r="C206" s="424" t="s">
        <v>914</v>
      </c>
      <c r="D206" s="428">
        <v>-1</v>
      </c>
      <c r="E206" s="428">
        <v>-1</v>
      </c>
      <c r="F206" s="428">
        <v>0</v>
      </c>
      <c r="G206" s="428">
        <v>0</v>
      </c>
      <c r="H206" s="429">
        <v>-1</v>
      </c>
      <c r="I206" s="122"/>
      <c r="J206" s="124"/>
      <c r="K206" s="113"/>
      <c r="L206" s="113"/>
      <c r="M206" s="113"/>
      <c r="N206" s="113"/>
      <c r="O206" s="113"/>
      <c r="P206" s="113"/>
      <c r="Q206" s="197"/>
      <c r="R206" s="126"/>
    </row>
    <row r="207" spans="1:18" ht="12.75" customHeight="1" x14ac:dyDescent="0.2">
      <c r="A207" s="421" t="s">
        <v>915</v>
      </c>
      <c r="B207" s="424" t="s">
        <v>916</v>
      </c>
      <c r="C207" s="424" t="s">
        <v>917</v>
      </c>
      <c r="D207" s="428">
        <v>-1</v>
      </c>
      <c r="E207" s="428">
        <v>0</v>
      </c>
      <c r="F207" s="428">
        <v>0</v>
      </c>
      <c r="G207" s="428">
        <v>-1</v>
      </c>
      <c r="H207" s="429">
        <v>-1</v>
      </c>
      <c r="I207" s="122"/>
      <c r="J207" s="124"/>
      <c r="K207" s="113"/>
      <c r="L207" s="113"/>
      <c r="M207" s="113"/>
      <c r="N207" s="113"/>
      <c r="O207" s="113"/>
      <c r="P207" s="113"/>
      <c r="Q207" s="197"/>
      <c r="R207" s="126"/>
    </row>
    <row r="208" spans="1:18" ht="12.75" customHeight="1" x14ac:dyDescent="0.2">
      <c r="A208" s="421" t="s">
        <v>497</v>
      </c>
      <c r="B208" s="424" t="s">
        <v>498</v>
      </c>
      <c r="C208" s="424" t="s">
        <v>499</v>
      </c>
      <c r="D208" s="428">
        <v>-2</v>
      </c>
      <c r="E208" s="428">
        <v>0</v>
      </c>
      <c r="F208" s="428">
        <v>0</v>
      </c>
      <c r="G208" s="428">
        <v>-2</v>
      </c>
      <c r="H208" s="429">
        <v>-2</v>
      </c>
      <c r="I208" s="122"/>
      <c r="J208" s="124"/>
      <c r="K208" s="113"/>
      <c r="L208" s="113"/>
      <c r="M208" s="113"/>
      <c r="N208" s="113"/>
      <c r="O208" s="113"/>
      <c r="P208" s="113"/>
      <c r="Q208" s="197"/>
      <c r="R208" s="126"/>
    </row>
    <row r="209" spans="1:18" ht="12.75" customHeight="1" x14ac:dyDescent="0.2">
      <c r="A209" s="421" t="s">
        <v>500</v>
      </c>
      <c r="B209" s="424" t="s">
        <v>501</v>
      </c>
      <c r="C209" s="424" t="s">
        <v>502</v>
      </c>
      <c r="D209" s="428">
        <v>-3</v>
      </c>
      <c r="E209" s="428">
        <v>1</v>
      </c>
      <c r="F209" s="428">
        <v>-4</v>
      </c>
      <c r="G209" s="428">
        <v>0</v>
      </c>
      <c r="H209" s="429">
        <v>1</v>
      </c>
      <c r="I209" s="122"/>
      <c r="J209" s="124"/>
      <c r="K209" s="113"/>
      <c r="L209" s="113"/>
      <c r="M209" s="113"/>
      <c r="N209" s="113"/>
      <c r="O209" s="113"/>
      <c r="P209" s="113"/>
      <c r="Q209" s="197"/>
      <c r="R209" s="126"/>
    </row>
    <row r="210" spans="1:18" ht="12.75" customHeight="1" thickBot="1" x14ac:dyDescent="0.25">
      <c r="A210" s="422" t="s">
        <v>680</v>
      </c>
      <c r="B210" s="425" t="s">
        <v>681</v>
      </c>
      <c r="C210" s="425" t="s">
        <v>682</v>
      </c>
      <c r="D210" s="431">
        <v>-16</v>
      </c>
      <c r="E210" s="431">
        <v>-16</v>
      </c>
      <c r="F210" s="431">
        <v>0</v>
      </c>
      <c r="G210" s="431">
        <v>0</v>
      </c>
      <c r="H210" s="432">
        <v>-16</v>
      </c>
      <c r="I210" s="122"/>
      <c r="J210" s="124"/>
      <c r="K210" s="113"/>
      <c r="L210" s="113"/>
      <c r="M210" s="113"/>
      <c r="N210" s="113"/>
      <c r="O210" s="113"/>
      <c r="P210" s="113"/>
      <c r="Q210" s="197"/>
      <c r="R210" s="126"/>
    </row>
    <row r="211" spans="1:18" ht="12.75" customHeight="1" x14ac:dyDescent="0.2">
      <c r="A211" s="414"/>
      <c r="B211" s="415"/>
      <c r="C211" s="416"/>
      <c r="D211" s="417"/>
      <c r="E211" s="418"/>
      <c r="F211" s="418"/>
      <c r="G211" s="418"/>
      <c r="H211" s="419"/>
      <c r="I211" s="122"/>
      <c r="J211" s="123"/>
      <c r="K211" s="110"/>
      <c r="L211" s="110"/>
      <c r="M211" s="110"/>
      <c r="N211" s="110"/>
      <c r="O211" s="110"/>
      <c r="P211" s="110"/>
      <c r="Q211" s="118"/>
      <c r="R211" s="125"/>
    </row>
    <row r="212" spans="1:18" ht="12.75" customHeight="1" x14ac:dyDescent="0.2">
      <c r="A212" s="280" t="s">
        <v>165</v>
      </c>
      <c r="B212" s="277"/>
      <c r="C212" s="278"/>
      <c r="D212" s="281"/>
      <c r="E212" s="277"/>
      <c r="F212" s="277"/>
      <c r="G212" s="277"/>
      <c r="H212" s="278"/>
      <c r="I212" s="122"/>
      <c r="J212" s="123"/>
      <c r="K212" s="110"/>
      <c r="L212" s="110"/>
      <c r="M212" s="110"/>
      <c r="N212" s="110"/>
      <c r="O212" s="110"/>
      <c r="P212" s="110"/>
      <c r="Q212" s="118"/>
      <c r="R212" s="125"/>
    </row>
    <row r="213" spans="1:18" ht="12.75" customHeight="1" x14ac:dyDescent="0.2">
      <c r="A213" s="412" t="s">
        <v>724</v>
      </c>
      <c r="B213" s="410" t="s">
        <v>725</v>
      </c>
      <c r="C213" s="410" t="s">
        <v>726</v>
      </c>
      <c r="D213" s="411">
        <v>98</v>
      </c>
      <c r="E213" s="411">
        <v>0</v>
      </c>
      <c r="F213" s="411">
        <v>0</v>
      </c>
      <c r="G213" s="411">
        <v>98</v>
      </c>
      <c r="H213" s="411">
        <v>98</v>
      </c>
      <c r="I213" s="275"/>
      <c r="J213" s="276"/>
      <c r="K213" s="524">
        <v>30</v>
      </c>
      <c r="L213" s="524">
        <v>50</v>
      </c>
      <c r="M213" s="524">
        <v>18</v>
      </c>
      <c r="O213" s="277"/>
      <c r="P213" s="277"/>
      <c r="Q213" s="278"/>
      <c r="R213" s="279">
        <f t="shared" ref="R213:R217" si="1">SUM(J213:Q213)</f>
        <v>98</v>
      </c>
    </row>
    <row r="214" spans="1:18" ht="12.75" customHeight="1" thickBot="1" x14ac:dyDescent="0.25">
      <c r="A214" s="132"/>
      <c r="B214" s="133"/>
      <c r="C214" s="201"/>
      <c r="D214" s="135"/>
      <c r="E214" s="134"/>
      <c r="F214" s="134"/>
      <c r="G214" s="134"/>
      <c r="H214" s="282"/>
      <c r="I214" s="283"/>
      <c r="J214" s="284"/>
      <c r="K214" s="285"/>
      <c r="L214" s="285"/>
      <c r="M214" s="285"/>
      <c r="N214" s="285"/>
      <c r="O214" s="285"/>
      <c r="P214" s="285"/>
      <c r="Q214" s="282"/>
      <c r="R214" s="286"/>
    </row>
    <row r="215" spans="1:18" ht="12.75" customHeight="1" x14ac:dyDescent="0.2">
      <c r="A215" s="131"/>
      <c r="B215" s="116"/>
      <c r="C215" s="202"/>
      <c r="D215" s="192"/>
      <c r="E215" s="116"/>
      <c r="F215" s="116"/>
      <c r="G215" s="136" t="s">
        <v>300</v>
      </c>
      <c r="H215" s="287">
        <f>SUM(H5:H33)+H213</f>
        <v>2431</v>
      </c>
      <c r="I215" s="288"/>
      <c r="J215" s="289">
        <f>SUM(J5:J33)+J213</f>
        <v>910</v>
      </c>
      <c r="K215" s="290">
        <f>SUM(K5:K33)+K213</f>
        <v>667</v>
      </c>
      <c r="L215" s="290">
        <f>SUM(L5:L33)+L213</f>
        <v>488</v>
      </c>
      <c r="M215" s="290">
        <f>SUM(M5:M33)+M213</f>
        <v>138</v>
      </c>
      <c r="N215" s="290">
        <f>SUM(N5:N33)+N213</f>
        <v>78</v>
      </c>
      <c r="O215" s="290">
        <f>SUM(O5:O33)+O213</f>
        <v>60</v>
      </c>
      <c r="P215" s="290">
        <f>SUM(P5:P33)+P213</f>
        <v>63</v>
      </c>
      <c r="Q215" s="291">
        <f>SUM(Q5:Q33)+Q213</f>
        <v>0</v>
      </c>
      <c r="R215" s="292">
        <f t="shared" si="1"/>
        <v>2404</v>
      </c>
    </row>
    <row r="216" spans="1:18" ht="12.75" customHeight="1" thickBot="1" x14ac:dyDescent="0.25">
      <c r="A216" s="137"/>
      <c r="B216" s="134"/>
      <c r="C216" s="151"/>
      <c r="D216" s="135"/>
      <c r="E216" s="134"/>
      <c r="F216" s="134"/>
      <c r="G216" s="138" t="s">
        <v>299</v>
      </c>
      <c r="H216" s="293">
        <f>SUM(H34:H210)</f>
        <v>306</v>
      </c>
      <c r="I216" s="283"/>
      <c r="J216" s="294">
        <f>$H216/3</f>
        <v>102</v>
      </c>
      <c r="K216" s="295">
        <f t="shared" ref="K216:L216" si="2">$H216/3</f>
        <v>102</v>
      </c>
      <c r="L216" s="295">
        <f t="shared" si="2"/>
        <v>102</v>
      </c>
      <c r="M216" s="285"/>
      <c r="N216" s="285"/>
      <c r="O216" s="285"/>
      <c r="P216" s="285"/>
      <c r="Q216" s="282"/>
      <c r="R216" s="286">
        <f t="shared" si="1"/>
        <v>306</v>
      </c>
    </row>
    <row r="217" spans="1:18" ht="12.75" customHeight="1" thickBot="1" x14ac:dyDescent="0.25">
      <c r="A217" s="139"/>
      <c r="B217" s="140"/>
      <c r="C217" s="203"/>
      <c r="D217" s="193"/>
      <c r="E217" s="140"/>
      <c r="F217" s="140"/>
      <c r="G217" s="141" t="s">
        <v>17</v>
      </c>
      <c r="H217" s="296">
        <f>SUM(H5:H213)</f>
        <v>2737</v>
      </c>
      <c r="I217" s="297"/>
      <c r="J217" s="298">
        <f>J215+J216</f>
        <v>1012</v>
      </c>
      <c r="K217" s="299">
        <f t="shared" ref="K217:Q217" si="3">K215+K216</f>
        <v>769</v>
      </c>
      <c r="L217" s="299">
        <f t="shared" si="3"/>
        <v>590</v>
      </c>
      <c r="M217" s="299">
        <f t="shared" si="3"/>
        <v>138</v>
      </c>
      <c r="N217" s="299">
        <f t="shared" si="3"/>
        <v>78</v>
      </c>
      <c r="O217" s="299">
        <f t="shared" si="3"/>
        <v>60</v>
      </c>
      <c r="P217" s="299">
        <f t="shared" si="3"/>
        <v>63</v>
      </c>
      <c r="Q217" s="300">
        <f t="shared" si="3"/>
        <v>0</v>
      </c>
      <c r="R217" s="301">
        <f t="shared" si="1"/>
        <v>2710</v>
      </c>
    </row>
  </sheetData>
  <pageMargins left="0" right="0" top="0" bottom="0" header="0" footer="0"/>
  <pageSetup paperSize="9" fitToWidth="0" fitToHeight="0"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Q102"/>
  <sheetViews>
    <sheetView workbookViewId="0">
      <pane xSplit="3" ySplit="5" topLeftCell="E87" activePane="bottomRight" state="frozen"/>
      <selection pane="topRight" activeCell="D1" sqref="D1"/>
      <selection pane="bottomLeft" activeCell="A6" sqref="A6"/>
      <selection pane="bottomRight" activeCell="F103" sqref="F103"/>
    </sheetView>
  </sheetViews>
  <sheetFormatPr defaultColWidth="6.85546875" defaultRowHeight="12.75" customHeight="1" x14ac:dyDescent="0.2"/>
  <cols>
    <col min="1" max="1" width="23" style="108" customWidth="1"/>
    <col min="2" max="3" width="23.42578125" style="108" customWidth="1"/>
    <col min="4" max="7" width="18.5703125" style="108" customWidth="1"/>
    <col min="8" max="8" width="3.85546875" style="108" customWidth="1"/>
    <col min="9" max="15" width="7.85546875" style="108" customWidth="1"/>
    <col min="16" max="16" width="7.85546875" style="108" hidden="1" customWidth="1"/>
    <col min="17" max="17" width="7.85546875" style="108" customWidth="1"/>
    <col min="18" max="16384" width="6.85546875" style="108"/>
  </cols>
  <sheetData>
    <row r="1" spans="1:7" ht="15.75" x14ac:dyDescent="0.2">
      <c r="A1" s="210" t="s">
        <v>510</v>
      </c>
      <c r="B1" s="107"/>
    </row>
    <row r="2" spans="1:7" ht="12.75" customHeight="1" x14ac:dyDescent="0.2">
      <c r="A2" s="143"/>
      <c r="B2" s="107"/>
    </row>
    <row r="3" spans="1:7" ht="12.75" customHeight="1" x14ac:dyDescent="0.2">
      <c r="A3" s="127" t="s">
        <v>507</v>
      </c>
      <c r="B3" s="107"/>
    </row>
    <row r="4" spans="1:7" ht="12.75" customHeight="1" thickBot="1" x14ac:dyDescent="0.25">
      <c r="A4" s="107"/>
      <c r="B4" s="107"/>
    </row>
    <row r="5" spans="1:7" ht="39" thickBot="1" x14ac:dyDescent="0.25">
      <c r="A5" s="169"/>
      <c r="B5" s="170"/>
      <c r="C5" s="224"/>
      <c r="D5" s="225" t="s">
        <v>324</v>
      </c>
      <c r="E5" s="171" t="s">
        <v>325</v>
      </c>
      <c r="F5" s="172" t="s">
        <v>323</v>
      </c>
      <c r="G5" s="173" t="s">
        <v>322</v>
      </c>
    </row>
    <row r="6" spans="1:7" ht="12.75" customHeight="1" thickBot="1" x14ac:dyDescent="0.25">
      <c r="A6" s="433" t="s">
        <v>275</v>
      </c>
      <c r="B6" s="156"/>
      <c r="C6" s="434"/>
      <c r="D6" s="435"/>
      <c r="E6" s="156"/>
      <c r="F6" s="156"/>
      <c r="G6" s="434"/>
    </row>
    <row r="7" spans="1:7" ht="12.75" customHeight="1" x14ac:dyDescent="0.2">
      <c r="A7" s="131" t="s">
        <v>566</v>
      </c>
      <c r="B7" s="436" t="s">
        <v>567</v>
      </c>
      <c r="C7" s="202"/>
      <c r="D7" s="192"/>
      <c r="E7" s="116"/>
      <c r="F7" s="116"/>
      <c r="G7" s="202"/>
    </row>
    <row r="8" spans="1:7" ht="12.75" customHeight="1" x14ac:dyDescent="0.2">
      <c r="A8" s="117" t="s">
        <v>282</v>
      </c>
      <c r="B8" s="111" t="s">
        <v>280</v>
      </c>
      <c r="C8" s="118"/>
      <c r="D8" s="120"/>
      <c r="E8" s="110"/>
      <c r="F8" s="110"/>
      <c r="G8" s="118"/>
    </row>
    <row r="9" spans="1:7" ht="12.75" customHeight="1" x14ac:dyDescent="0.2">
      <c r="A9" s="117" t="s">
        <v>281</v>
      </c>
      <c r="B9" s="463">
        <v>44651</v>
      </c>
      <c r="C9" s="200" t="s">
        <v>918</v>
      </c>
      <c r="D9" s="120"/>
      <c r="E9" s="110"/>
      <c r="F9" s="110"/>
      <c r="G9" s="118"/>
    </row>
    <row r="10" spans="1:7" ht="12.75" customHeight="1" thickBot="1" x14ac:dyDescent="0.25">
      <c r="A10" s="437" t="s">
        <v>700</v>
      </c>
      <c r="B10" s="438">
        <v>78</v>
      </c>
      <c r="C10" s="439"/>
      <c r="D10" s="440">
        <f>B10</f>
        <v>78</v>
      </c>
      <c r="E10" s="119"/>
      <c r="F10" s="119"/>
      <c r="G10" s="439"/>
    </row>
    <row r="11" spans="1:7" ht="12.75" customHeight="1" x14ac:dyDescent="0.2">
      <c r="A11" s="131" t="s">
        <v>503</v>
      </c>
      <c r="B11" s="436" t="s">
        <v>504</v>
      </c>
      <c r="C11" s="202"/>
      <c r="D11" s="192"/>
      <c r="E11" s="116"/>
      <c r="F11" s="116"/>
      <c r="G11" s="202"/>
    </row>
    <row r="12" spans="1:7" ht="12.75" customHeight="1" x14ac:dyDescent="0.2">
      <c r="A12" s="117" t="s">
        <v>282</v>
      </c>
      <c r="B12" s="111" t="s">
        <v>280</v>
      </c>
      <c r="C12" s="118"/>
      <c r="D12" s="120"/>
      <c r="E12" s="110"/>
      <c r="F12" s="110"/>
      <c r="G12" s="118"/>
    </row>
    <row r="13" spans="1:7" ht="12.75" customHeight="1" x14ac:dyDescent="0.2">
      <c r="A13" s="117" t="s">
        <v>281</v>
      </c>
      <c r="B13" s="463">
        <v>44651</v>
      </c>
      <c r="C13" s="200" t="s">
        <v>919</v>
      </c>
      <c r="D13" s="120"/>
      <c r="E13" s="110"/>
      <c r="F13" s="110"/>
      <c r="G13" s="118"/>
    </row>
    <row r="14" spans="1:7" ht="12.75" customHeight="1" thickBot="1" x14ac:dyDescent="0.25">
      <c r="A14" s="437" t="s">
        <v>505</v>
      </c>
      <c r="B14" s="438">
        <v>10</v>
      </c>
      <c r="C14" s="439"/>
      <c r="D14" s="440">
        <f>B14</f>
        <v>10</v>
      </c>
      <c r="E14" s="119"/>
      <c r="F14" s="119"/>
      <c r="G14" s="439"/>
    </row>
    <row r="15" spans="1:7" ht="12.75" customHeight="1" x14ac:dyDescent="0.2">
      <c r="A15" s="131" t="s">
        <v>701</v>
      </c>
      <c r="B15" s="436" t="s">
        <v>702</v>
      </c>
      <c r="C15" s="202"/>
      <c r="D15" s="192"/>
      <c r="E15" s="116"/>
      <c r="F15" s="116"/>
      <c r="G15" s="202"/>
    </row>
    <row r="16" spans="1:7" ht="12.75" customHeight="1" x14ac:dyDescent="0.2">
      <c r="A16" s="117" t="s">
        <v>282</v>
      </c>
      <c r="B16" s="111" t="s">
        <v>280</v>
      </c>
      <c r="C16" s="118"/>
      <c r="D16" s="120"/>
      <c r="E16" s="110"/>
      <c r="F16" s="110"/>
      <c r="G16" s="118"/>
    </row>
    <row r="17" spans="1:7" ht="12.75" customHeight="1" x14ac:dyDescent="0.2">
      <c r="A17" s="117" t="s">
        <v>281</v>
      </c>
      <c r="B17" s="463">
        <v>44651</v>
      </c>
      <c r="C17" s="200" t="s">
        <v>285</v>
      </c>
      <c r="D17" s="120"/>
      <c r="E17" s="110"/>
      <c r="F17" s="110"/>
      <c r="G17" s="118"/>
    </row>
    <row r="18" spans="1:7" ht="12.75" customHeight="1" thickBot="1" x14ac:dyDescent="0.25">
      <c r="A18" s="437" t="s">
        <v>700</v>
      </c>
      <c r="B18" s="438">
        <v>75</v>
      </c>
      <c r="C18" s="439"/>
      <c r="D18" s="440">
        <f>B18</f>
        <v>75</v>
      </c>
      <c r="E18" s="119"/>
      <c r="F18" s="119"/>
      <c r="G18" s="439"/>
    </row>
    <row r="19" spans="1:7" ht="12.75" customHeight="1" x14ac:dyDescent="0.2">
      <c r="A19" s="441"/>
      <c r="B19" s="442"/>
      <c r="C19" s="144"/>
      <c r="D19" s="142"/>
      <c r="E19" s="114"/>
      <c r="F19" s="114"/>
      <c r="G19" s="144"/>
    </row>
    <row r="20" spans="1:7" ht="12.75" customHeight="1" thickBot="1" x14ac:dyDescent="0.25">
      <c r="A20" s="413" t="s">
        <v>276</v>
      </c>
      <c r="B20" s="134"/>
      <c r="C20" s="151"/>
      <c r="D20" s="135"/>
      <c r="E20" s="134"/>
      <c r="F20" s="134"/>
      <c r="G20" s="151"/>
    </row>
    <row r="21" spans="1:7" ht="12.75" customHeight="1" x14ac:dyDescent="0.2">
      <c r="A21" s="448" t="s">
        <v>767</v>
      </c>
      <c r="B21" s="449" t="s">
        <v>768</v>
      </c>
      <c r="C21" s="450"/>
      <c r="D21" s="451"/>
      <c r="E21" s="452"/>
      <c r="F21" s="452"/>
      <c r="G21" s="450"/>
    </row>
    <row r="22" spans="1:7" ht="12.75" customHeight="1" x14ac:dyDescent="0.2">
      <c r="A22" s="453" t="s">
        <v>282</v>
      </c>
      <c r="B22" s="454" t="s">
        <v>283</v>
      </c>
      <c r="C22" s="278"/>
      <c r="D22" s="281"/>
      <c r="E22" s="277"/>
      <c r="F22" s="277"/>
      <c r="G22" s="278"/>
    </row>
    <row r="23" spans="1:7" ht="12.75" customHeight="1" x14ac:dyDescent="0.2">
      <c r="A23" s="453" t="s">
        <v>281</v>
      </c>
      <c r="B23" s="455">
        <v>44651</v>
      </c>
      <c r="C23" s="456" t="s">
        <v>285</v>
      </c>
      <c r="D23" s="281"/>
      <c r="E23" s="277"/>
      <c r="F23" s="277"/>
      <c r="G23" s="278"/>
    </row>
    <row r="24" spans="1:7" ht="12.75" customHeight="1" thickBot="1" x14ac:dyDescent="0.25">
      <c r="A24" s="457" t="s">
        <v>284</v>
      </c>
      <c r="B24" s="458">
        <v>5</v>
      </c>
      <c r="C24" s="459"/>
      <c r="D24" s="460"/>
      <c r="E24" s="461">
        <f>B24</f>
        <v>5</v>
      </c>
      <c r="F24" s="462"/>
      <c r="G24" s="459"/>
    </row>
    <row r="25" spans="1:7" ht="12.75" customHeight="1" x14ac:dyDescent="0.2">
      <c r="A25" s="131" t="s">
        <v>259</v>
      </c>
      <c r="B25" s="436" t="s">
        <v>260</v>
      </c>
      <c r="C25" s="202"/>
      <c r="D25" s="192"/>
      <c r="E25" s="116"/>
      <c r="F25" s="116"/>
      <c r="G25" s="202"/>
    </row>
    <row r="26" spans="1:7" ht="12.75" customHeight="1" x14ac:dyDescent="0.2">
      <c r="A26" s="117" t="s">
        <v>279</v>
      </c>
      <c r="B26" s="111" t="s">
        <v>283</v>
      </c>
      <c r="C26" s="118"/>
      <c r="D26" s="120"/>
      <c r="E26" s="110"/>
      <c r="F26" s="110"/>
      <c r="G26" s="118"/>
    </row>
    <row r="27" spans="1:7" ht="12.75" customHeight="1" x14ac:dyDescent="0.2">
      <c r="A27" s="117" t="s">
        <v>281</v>
      </c>
      <c r="B27" s="111" t="s">
        <v>699</v>
      </c>
      <c r="C27" s="200" t="s">
        <v>174</v>
      </c>
      <c r="D27" s="120"/>
      <c r="E27" s="110"/>
      <c r="F27" s="110"/>
      <c r="G27" s="118"/>
    </row>
    <row r="28" spans="1:7" ht="12.75" customHeight="1" thickBot="1" x14ac:dyDescent="0.25">
      <c r="A28" s="437" t="s">
        <v>284</v>
      </c>
      <c r="B28" s="438">
        <v>-12</v>
      </c>
      <c r="C28" s="439"/>
      <c r="D28" s="443"/>
      <c r="E28" s="444">
        <f>B28</f>
        <v>-12</v>
      </c>
      <c r="F28" s="119"/>
      <c r="G28" s="439"/>
    </row>
    <row r="29" spans="1:7" ht="12.75" customHeight="1" x14ac:dyDescent="0.2">
      <c r="A29" s="448" t="s">
        <v>894</v>
      </c>
      <c r="B29" s="449" t="s">
        <v>895</v>
      </c>
      <c r="C29" s="450"/>
      <c r="D29" s="451"/>
      <c r="E29" s="452"/>
      <c r="F29" s="452"/>
      <c r="G29" s="450"/>
    </row>
    <row r="30" spans="1:7" ht="12.75" customHeight="1" x14ac:dyDescent="0.2">
      <c r="A30" s="453" t="s">
        <v>279</v>
      </c>
      <c r="B30" s="454" t="s">
        <v>283</v>
      </c>
      <c r="C30" s="278"/>
      <c r="D30" s="281"/>
      <c r="E30" s="277"/>
      <c r="F30" s="277"/>
      <c r="G30" s="278"/>
    </row>
    <row r="31" spans="1:7" ht="12.75" customHeight="1" x14ac:dyDescent="0.2">
      <c r="A31" s="453" t="s">
        <v>281</v>
      </c>
      <c r="B31" s="455">
        <v>44651</v>
      </c>
      <c r="C31" s="456" t="s">
        <v>285</v>
      </c>
      <c r="D31" s="281"/>
      <c r="E31" s="277"/>
      <c r="F31" s="277"/>
      <c r="G31" s="278"/>
    </row>
    <row r="32" spans="1:7" ht="12.75" customHeight="1" thickBot="1" x14ac:dyDescent="0.25">
      <c r="A32" s="457" t="s">
        <v>284</v>
      </c>
      <c r="B32" s="458">
        <v>4</v>
      </c>
      <c r="C32" s="459"/>
      <c r="D32" s="460"/>
      <c r="E32" s="461">
        <f>B32</f>
        <v>4</v>
      </c>
      <c r="F32" s="462"/>
      <c r="G32" s="459"/>
    </row>
    <row r="33" spans="1:7" ht="12.75" customHeight="1" x14ac:dyDescent="0.2">
      <c r="A33" s="448" t="s">
        <v>920</v>
      </c>
      <c r="B33" s="449" t="s">
        <v>921</v>
      </c>
      <c r="C33" s="450"/>
      <c r="D33" s="451"/>
      <c r="E33" s="452"/>
      <c r="F33" s="452"/>
      <c r="G33" s="450"/>
    </row>
    <row r="34" spans="1:7" ht="12.75" customHeight="1" x14ac:dyDescent="0.2">
      <c r="A34" s="453" t="s">
        <v>279</v>
      </c>
      <c r="B34" s="454" t="s">
        <v>283</v>
      </c>
      <c r="C34" s="278"/>
      <c r="D34" s="281"/>
      <c r="E34" s="277"/>
      <c r="F34" s="277"/>
      <c r="G34" s="278"/>
    </row>
    <row r="35" spans="1:7" ht="12.75" customHeight="1" x14ac:dyDescent="0.2">
      <c r="A35" s="453" t="s">
        <v>281</v>
      </c>
      <c r="B35" s="455">
        <v>44651</v>
      </c>
      <c r="C35" s="456" t="s">
        <v>285</v>
      </c>
      <c r="D35" s="281"/>
      <c r="E35" s="277"/>
      <c r="F35" s="277"/>
      <c r="G35" s="278"/>
    </row>
    <row r="36" spans="1:7" ht="12.75" customHeight="1" thickBot="1" x14ac:dyDescent="0.25">
      <c r="A36" s="457" t="s">
        <v>284</v>
      </c>
      <c r="B36" s="458">
        <v>1</v>
      </c>
      <c r="C36" s="459"/>
      <c r="D36" s="460"/>
      <c r="E36" s="461">
        <v>1</v>
      </c>
      <c r="F36" s="462"/>
      <c r="G36" s="459"/>
    </row>
    <row r="37" spans="1:7" ht="12.75" customHeight="1" x14ac:dyDescent="0.2">
      <c r="A37" s="448" t="s">
        <v>922</v>
      </c>
      <c r="B37" s="449" t="s">
        <v>923</v>
      </c>
      <c r="C37" s="450"/>
      <c r="D37" s="451"/>
      <c r="E37" s="452"/>
      <c r="F37" s="452"/>
      <c r="G37" s="450"/>
    </row>
    <row r="38" spans="1:7" ht="12.75" customHeight="1" x14ac:dyDescent="0.2">
      <c r="A38" s="453" t="s">
        <v>279</v>
      </c>
      <c r="B38" s="454" t="s">
        <v>283</v>
      </c>
      <c r="C38" s="278"/>
      <c r="D38" s="281"/>
      <c r="E38" s="277"/>
      <c r="F38" s="277"/>
      <c r="G38" s="278"/>
    </row>
    <row r="39" spans="1:7" ht="12.75" customHeight="1" x14ac:dyDescent="0.2">
      <c r="A39" s="453" t="s">
        <v>281</v>
      </c>
      <c r="B39" s="455">
        <v>44651</v>
      </c>
      <c r="C39" s="456" t="s">
        <v>285</v>
      </c>
      <c r="D39" s="281"/>
      <c r="E39" s="277"/>
      <c r="F39" s="277"/>
      <c r="G39" s="278"/>
    </row>
    <row r="40" spans="1:7" ht="12.75" customHeight="1" thickBot="1" x14ac:dyDescent="0.25">
      <c r="A40" s="457" t="s">
        <v>284</v>
      </c>
      <c r="B40" s="458">
        <v>1</v>
      </c>
      <c r="C40" s="459"/>
      <c r="D40" s="460"/>
      <c r="E40" s="461">
        <f>B40</f>
        <v>1</v>
      </c>
      <c r="F40" s="462"/>
      <c r="G40" s="459"/>
    </row>
    <row r="41" spans="1:7" ht="12.75" customHeight="1" x14ac:dyDescent="0.2">
      <c r="A41" s="448" t="s">
        <v>770</v>
      </c>
      <c r="B41" s="449" t="s">
        <v>771</v>
      </c>
      <c r="C41" s="450"/>
      <c r="D41" s="451"/>
      <c r="E41" s="452"/>
      <c r="F41" s="452"/>
      <c r="G41" s="450"/>
    </row>
    <row r="42" spans="1:7" ht="12.75" customHeight="1" x14ac:dyDescent="0.2">
      <c r="A42" s="453" t="s">
        <v>279</v>
      </c>
      <c r="B42" s="454" t="s">
        <v>283</v>
      </c>
      <c r="C42" s="278"/>
      <c r="D42" s="281"/>
      <c r="E42" s="277"/>
      <c r="F42" s="277"/>
      <c r="G42" s="278"/>
    </row>
    <row r="43" spans="1:7" ht="12.75" customHeight="1" x14ac:dyDescent="0.2">
      <c r="A43" s="453" t="s">
        <v>281</v>
      </c>
      <c r="B43" s="455">
        <v>44651</v>
      </c>
      <c r="C43" s="456" t="s">
        <v>285</v>
      </c>
      <c r="D43" s="281"/>
      <c r="E43" s="277"/>
      <c r="F43" s="277"/>
      <c r="G43" s="278"/>
    </row>
    <row r="44" spans="1:7" ht="12.75" customHeight="1" thickBot="1" x14ac:dyDescent="0.25">
      <c r="A44" s="457" t="s">
        <v>284</v>
      </c>
      <c r="B44" s="458">
        <v>-6</v>
      </c>
      <c r="C44" s="459"/>
      <c r="D44" s="460"/>
      <c r="E44" s="461">
        <f>B44</f>
        <v>-6</v>
      </c>
      <c r="F44" s="462"/>
      <c r="G44" s="459"/>
    </row>
    <row r="45" spans="1:7" ht="12.75" customHeight="1" x14ac:dyDescent="0.2">
      <c r="A45" s="448" t="s">
        <v>897</v>
      </c>
      <c r="B45" s="449" t="s">
        <v>898</v>
      </c>
      <c r="C45" s="450"/>
      <c r="D45" s="451"/>
      <c r="E45" s="452"/>
      <c r="F45" s="452"/>
      <c r="G45" s="450"/>
    </row>
    <row r="46" spans="1:7" ht="12.75" customHeight="1" x14ac:dyDescent="0.2">
      <c r="A46" s="453" t="s">
        <v>279</v>
      </c>
      <c r="B46" s="454" t="s">
        <v>283</v>
      </c>
      <c r="C46" s="278"/>
      <c r="D46" s="281"/>
      <c r="E46" s="277"/>
      <c r="F46" s="277"/>
      <c r="G46" s="278"/>
    </row>
    <row r="47" spans="1:7" ht="12.75" customHeight="1" x14ac:dyDescent="0.2">
      <c r="A47" s="453" t="s">
        <v>281</v>
      </c>
      <c r="B47" s="455">
        <v>44651</v>
      </c>
      <c r="C47" s="456" t="s">
        <v>285</v>
      </c>
      <c r="D47" s="281"/>
      <c r="E47" s="277"/>
      <c r="F47" s="277"/>
      <c r="G47" s="278"/>
    </row>
    <row r="48" spans="1:7" ht="12.75" customHeight="1" thickBot="1" x14ac:dyDescent="0.25">
      <c r="A48" s="457" t="s">
        <v>284</v>
      </c>
      <c r="B48" s="458">
        <v>5</v>
      </c>
      <c r="C48" s="459"/>
      <c r="D48" s="460"/>
      <c r="E48" s="461">
        <f>B48</f>
        <v>5</v>
      </c>
      <c r="F48" s="462"/>
      <c r="G48" s="459"/>
    </row>
    <row r="49" spans="1:7" ht="12.75" customHeight="1" x14ac:dyDescent="0.2">
      <c r="A49" s="448" t="s">
        <v>924</v>
      </c>
      <c r="B49" s="449" t="s">
        <v>925</v>
      </c>
      <c r="C49" s="450"/>
      <c r="D49" s="451"/>
      <c r="E49" s="452"/>
      <c r="F49" s="452"/>
      <c r="G49" s="450"/>
    </row>
    <row r="50" spans="1:7" ht="12.75" customHeight="1" x14ac:dyDescent="0.2">
      <c r="A50" s="453" t="s">
        <v>279</v>
      </c>
      <c r="B50" s="454" t="s">
        <v>283</v>
      </c>
      <c r="C50" s="278"/>
      <c r="D50" s="281"/>
      <c r="E50" s="277"/>
      <c r="F50" s="277"/>
      <c r="G50" s="278"/>
    </row>
    <row r="51" spans="1:7" ht="12.75" customHeight="1" x14ac:dyDescent="0.2">
      <c r="A51" s="453" t="s">
        <v>281</v>
      </c>
      <c r="B51" s="455">
        <v>44651</v>
      </c>
      <c r="C51" s="456" t="s">
        <v>918</v>
      </c>
      <c r="D51" s="281"/>
      <c r="E51" s="277"/>
      <c r="F51" s="277"/>
      <c r="G51" s="278"/>
    </row>
    <row r="52" spans="1:7" ht="12.75" customHeight="1" thickBot="1" x14ac:dyDescent="0.25">
      <c r="A52" s="457" t="s">
        <v>284</v>
      </c>
      <c r="B52" s="458">
        <v>4</v>
      </c>
      <c r="C52" s="459"/>
      <c r="D52" s="460"/>
      <c r="E52" s="461">
        <f>B52</f>
        <v>4</v>
      </c>
      <c r="F52" s="462"/>
      <c r="G52" s="459"/>
    </row>
    <row r="53" spans="1:7" ht="12.75" customHeight="1" x14ac:dyDescent="0.2">
      <c r="A53" s="448" t="s">
        <v>900</v>
      </c>
      <c r="B53" s="449" t="s">
        <v>901</v>
      </c>
      <c r="C53" s="450"/>
      <c r="D53" s="451"/>
      <c r="E53" s="452"/>
      <c r="F53" s="452"/>
      <c r="G53" s="450"/>
    </row>
    <row r="54" spans="1:7" ht="12.75" customHeight="1" x14ac:dyDescent="0.2">
      <c r="A54" s="453" t="s">
        <v>279</v>
      </c>
      <c r="B54" s="454" t="s">
        <v>283</v>
      </c>
      <c r="C54" s="278"/>
      <c r="D54" s="281"/>
      <c r="E54" s="277"/>
      <c r="F54" s="277"/>
      <c r="G54" s="278"/>
    </row>
    <row r="55" spans="1:7" ht="12.75" customHeight="1" x14ac:dyDescent="0.2">
      <c r="A55" s="453" t="s">
        <v>281</v>
      </c>
      <c r="B55" s="455">
        <v>44651</v>
      </c>
      <c r="C55" s="456" t="s">
        <v>919</v>
      </c>
      <c r="D55" s="281"/>
      <c r="E55" s="277"/>
      <c r="F55" s="277"/>
      <c r="G55" s="278"/>
    </row>
    <row r="56" spans="1:7" ht="12.75" customHeight="1" thickBot="1" x14ac:dyDescent="0.25">
      <c r="A56" s="457" t="s">
        <v>284</v>
      </c>
      <c r="B56" s="458">
        <v>3</v>
      </c>
      <c r="C56" s="459"/>
      <c r="D56" s="460"/>
      <c r="E56" s="461">
        <f>B56</f>
        <v>3</v>
      </c>
      <c r="F56" s="462"/>
      <c r="G56" s="459"/>
    </row>
    <row r="57" spans="1:7" ht="12.75" customHeight="1" x14ac:dyDescent="0.2">
      <c r="A57" s="448" t="s">
        <v>926</v>
      </c>
      <c r="B57" s="449" t="s">
        <v>927</v>
      </c>
      <c r="C57" s="450"/>
      <c r="D57" s="451"/>
      <c r="E57" s="452"/>
      <c r="F57" s="452"/>
      <c r="G57" s="450"/>
    </row>
    <row r="58" spans="1:7" ht="12.75" customHeight="1" x14ac:dyDescent="0.2">
      <c r="A58" s="453" t="s">
        <v>279</v>
      </c>
      <c r="B58" s="454" t="s">
        <v>283</v>
      </c>
      <c r="C58" s="278"/>
      <c r="D58" s="281"/>
      <c r="E58" s="277"/>
      <c r="F58" s="277"/>
      <c r="G58" s="278"/>
    </row>
    <row r="59" spans="1:7" ht="12.75" customHeight="1" x14ac:dyDescent="0.2">
      <c r="A59" s="453" t="s">
        <v>281</v>
      </c>
      <c r="B59" s="455">
        <v>44651</v>
      </c>
      <c r="C59" s="456" t="s">
        <v>919</v>
      </c>
      <c r="D59" s="281"/>
      <c r="E59" s="277"/>
      <c r="F59" s="277"/>
      <c r="G59" s="278"/>
    </row>
    <row r="60" spans="1:7" ht="12.75" customHeight="1" thickBot="1" x14ac:dyDescent="0.25">
      <c r="A60" s="457" t="s">
        <v>284</v>
      </c>
      <c r="B60" s="458">
        <v>3</v>
      </c>
      <c r="C60" s="459"/>
      <c r="D60" s="460"/>
      <c r="E60" s="461">
        <f>B60</f>
        <v>3</v>
      </c>
      <c r="F60" s="462"/>
      <c r="G60" s="459"/>
    </row>
    <row r="61" spans="1:7" ht="12.75" customHeight="1" x14ac:dyDescent="0.2">
      <c r="A61" s="448" t="s">
        <v>909</v>
      </c>
      <c r="B61" s="449" t="s">
        <v>910</v>
      </c>
      <c r="C61" s="450"/>
      <c r="D61" s="451"/>
      <c r="E61" s="452"/>
      <c r="F61" s="452"/>
      <c r="G61" s="450"/>
    </row>
    <row r="62" spans="1:7" ht="12.75" customHeight="1" x14ac:dyDescent="0.2">
      <c r="A62" s="453" t="s">
        <v>279</v>
      </c>
      <c r="B62" s="454" t="s">
        <v>283</v>
      </c>
      <c r="C62" s="278"/>
      <c r="D62" s="281"/>
      <c r="E62" s="277"/>
      <c r="F62" s="277"/>
      <c r="G62" s="278"/>
    </row>
    <row r="63" spans="1:7" ht="12.75" customHeight="1" x14ac:dyDescent="0.2">
      <c r="A63" s="453" t="s">
        <v>281</v>
      </c>
      <c r="B63" s="455">
        <v>44651</v>
      </c>
      <c r="C63" s="456" t="s">
        <v>919</v>
      </c>
      <c r="D63" s="281"/>
      <c r="E63" s="277"/>
      <c r="F63" s="277"/>
      <c r="G63" s="278"/>
    </row>
    <row r="64" spans="1:7" ht="12.75" customHeight="1" thickBot="1" x14ac:dyDescent="0.25">
      <c r="A64" s="457" t="s">
        <v>284</v>
      </c>
      <c r="B64" s="458">
        <v>5</v>
      </c>
      <c r="C64" s="459"/>
      <c r="D64" s="460"/>
      <c r="E64" s="461">
        <f>B64</f>
        <v>5</v>
      </c>
      <c r="F64" s="462"/>
      <c r="G64" s="459"/>
    </row>
    <row r="65" spans="1:7" ht="12.75" customHeight="1" x14ac:dyDescent="0.2">
      <c r="A65" s="448" t="s">
        <v>912</v>
      </c>
      <c r="B65" s="449" t="s">
        <v>913</v>
      </c>
      <c r="C65" s="450"/>
      <c r="D65" s="451"/>
      <c r="E65" s="452"/>
      <c r="F65" s="452"/>
      <c r="G65" s="450"/>
    </row>
    <row r="66" spans="1:7" ht="12.75" customHeight="1" x14ac:dyDescent="0.2">
      <c r="A66" s="453" t="s">
        <v>279</v>
      </c>
      <c r="B66" s="454" t="s">
        <v>283</v>
      </c>
      <c r="C66" s="278"/>
      <c r="D66" s="281"/>
      <c r="E66" s="277"/>
      <c r="F66" s="277"/>
      <c r="G66" s="278"/>
    </row>
    <row r="67" spans="1:7" ht="12.75" customHeight="1" x14ac:dyDescent="0.2">
      <c r="A67" s="453" t="s">
        <v>281</v>
      </c>
      <c r="B67" s="455">
        <v>44651</v>
      </c>
      <c r="C67" s="456" t="s">
        <v>918</v>
      </c>
      <c r="D67" s="281"/>
      <c r="E67" s="277"/>
      <c r="F67" s="277"/>
      <c r="G67" s="278"/>
    </row>
    <row r="68" spans="1:7" ht="12.75" customHeight="1" thickBot="1" x14ac:dyDescent="0.25">
      <c r="A68" s="457" t="s">
        <v>284</v>
      </c>
      <c r="B68" s="458">
        <v>4</v>
      </c>
      <c r="C68" s="459"/>
      <c r="D68" s="460"/>
      <c r="E68" s="461">
        <f>B68</f>
        <v>4</v>
      </c>
      <c r="F68" s="462"/>
      <c r="G68" s="459"/>
    </row>
    <row r="69" spans="1:7" ht="12.75" customHeight="1" x14ac:dyDescent="0.2">
      <c r="A69" s="448" t="s">
        <v>915</v>
      </c>
      <c r="B69" s="449" t="s">
        <v>916</v>
      </c>
      <c r="C69" s="450"/>
      <c r="D69" s="451"/>
      <c r="E69" s="452"/>
      <c r="F69" s="452"/>
      <c r="G69" s="450"/>
    </row>
    <row r="70" spans="1:7" ht="12.75" customHeight="1" x14ac:dyDescent="0.2">
      <c r="A70" s="453" t="s">
        <v>279</v>
      </c>
      <c r="B70" s="454" t="s">
        <v>283</v>
      </c>
      <c r="C70" s="278"/>
      <c r="D70" s="281"/>
      <c r="E70" s="277"/>
      <c r="F70" s="277"/>
      <c r="G70" s="278"/>
    </row>
    <row r="71" spans="1:7" ht="12.75" customHeight="1" x14ac:dyDescent="0.2">
      <c r="A71" s="453" t="s">
        <v>281</v>
      </c>
      <c r="B71" s="455">
        <v>44651</v>
      </c>
      <c r="C71" s="456" t="s">
        <v>918</v>
      </c>
      <c r="D71" s="281"/>
      <c r="E71" s="277"/>
      <c r="F71" s="277"/>
      <c r="G71" s="278"/>
    </row>
    <row r="72" spans="1:7" ht="12.75" customHeight="1" thickBot="1" x14ac:dyDescent="0.25">
      <c r="A72" s="457" t="s">
        <v>284</v>
      </c>
      <c r="B72" s="458">
        <v>3</v>
      </c>
      <c r="C72" s="459"/>
      <c r="D72" s="460"/>
      <c r="E72" s="461">
        <f>B72</f>
        <v>3</v>
      </c>
      <c r="F72" s="462"/>
      <c r="G72" s="459"/>
    </row>
    <row r="73" spans="1:7" ht="12.75" customHeight="1" x14ac:dyDescent="0.2">
      <c r="A73" s="131" t="s">
        <v>677</v>
      </c>
      <c r="B73" s="436" t="s">
        <v>678</v>
      </c>
      <c r="C73" s="202"/>
      <c r="D73" s="192"/>
      <c r="E73" s="116"/>
      <c r="F73" s="116"/>
      <c r="G73" s="202"/>
    </row>
    <row r="74" spans="1:7" ht="12.75" customHeight="1" x14ac:dyDescent="0.2">
      <c r="A74" s="117" t="s">
        <v>282</v>
      </c>
      <c r="B74" s="111" t="s">
        <v>283</v>
      </c>
      <c r="C74" s="118"/>
      <c r="D74" s="120"/>
      <c r="E74" s="110"/>
      <c r="F74" s="110"/>
      <c r="G74" s="118"/>
    </row>
    <row r="75" spans="1:7" ht="12.75" customHeight="1" x14ac:dyDescent="0.2">
      <c r="A75" s="117" t="s">
        <v>281</v>
      </c>
      <c r="B75" s="463">
        <v>44651</v>
      </c>
      <c r="C75" s="200" t="s">
        <v>285</v>
      </c>
      <c r="D75" s="120"/>
      <c r="E75" s="110"/>
      <c r="F75" s="110"/>
      <c r="G75" s="118"/>
    </row>
    <row r="76" spans="1:7" ht="12.75" customHeight="1" thickBot="1" x14ac:dyDescent="0.25">
      <c r="A76" s="437" t="s">
        <v>284</v>
      </c>
      <c r="B76" s="438">
        <v>5</v>
      </c>
      <c r="C76" s="439"/>
      <c r="D76" s="443"/>
      <c r="E76" s="444">
        <f>B76</f>
        <v>5</v>
      </c>
      <c r="F76" s="119"/>
      <c r="G76" s="439"/>
    </row>
    <row r="77" spans="1:7" ht="12.75" customHeight="1" x14ac:dyDescent="0.2">
      <c r="A77" s="441"/>
      <c r="B77" s="442"/>
      <c r="C77" s="144"/>
      <c r="D77" s="142"/>
      <c r="E77" s="114"/>
      <c r="F77" s="114"/>
      <c r="G77" s="144"/>
    </row>
    <row r="78" spans="1:7" ht="12.75" customHeight="1" thickBot="1" x14ac:dyDescent="0.25">
      <c r="A78" s="413" t="s">
        <v>277</v>
      </c>
      <c r="B78" s="134"/>
      <c r="C78" s="151"/>
      <c r="D78" s="135"/>
      <c r="E78" s="134"/>
      <c r="F78" s="134"/>
      <c r="G78" s="151"/>
    </row>
    <row r="79" spans="1:7" ht="12.75" customHeight="1" x14ac:dyDescent="0.2">
      <c r="A79" s="131" t="s">
        <v>288</v>
      </c>
      <c r="B79" s="445" t="s">
        <v>289</v>
      </c>
      <c r="C79" s="202"/>
      <c r="D79" s="192"/>
      <c r="E79" s="116"/>
      <c r="F79" s="446"/>
      <c r="G79" s="202"/>
    </row>
    <row r="80" spans="1:7" ht="12.75" customHeight="1" x14ac:dyDescent="0.2">
      <c r="A80" s="117" t="s">
        <v>282</v>
      </c>
      <c r="B80" s="112" t="s">
        <v>286</v>
      </c>
      <c r="C80" s="118"/>
      <c r="D80" s="120"/>
      <c r="E80" s="110"/>
      <c r="F80" s="129"/>
      <c r="G80" s="118"/>
    </row>
    <row r="81" spans="1:7" ht="12.75" customHeight="1" x14ac:dyDescent="0.2">
      <c r="A81" s="117" t="s">
        <v>281</v>
      </c>
      <c r="B81" s="463">
        <v>44651</v>
      </c>
      <c r="C81" s="118" t="s">
        <v>918</v>
      </c>
      <c r="D81" s="120"/>
      <c r="E81" s="110"/>
      <c r="F81" s="129"/>
      <c r="G81" s="118"/>
    </row>
    <row r="82" spans="1:7" ht="12.75" customHeight="1" thickBot="1" x14ac:dyDescent="0.25">
      <c r="A82" s="437" t="s">
        <v>287</v>
      </c>
      <c r="B82" s="438">
        <v>200</v>
      </c>
      <c r="C82" s="439"/>
      <c r="D82" s="443"/>
      <c r="E82" s="119"/>
      <c r="F82" s="444">
        <f>B82</f>
        <v>200</v>
      </c>
      <c r="G82" s="439"/>
    </row>
    <row r="83" spans="1:7" ht="12.75" customHeight="1" x14ac:dyDescent="0.2">
      <c r="A83" s="441"/>
      <c r="B83" s="442"/>
      <c r="C83" s="144"/>
      <c r="D83" s="142"/>
      <c r="E83" s="114"/>
      <c r="F83" s="114"/>
      <c r="G83" s="144"/>
    </row>
    <row r="84" spans="1:7" ht="12.75" customHeight="1" thickBot="1" x14ac:dyDescent="0.25">
      <c r="A84" s="413" t="s">
        <v>278</v>
      </c>
      <c r="B84" s="134"/>
      <c r="C84" s="151"/>
      <c r="D84" s="135"/>
      <c r="E84" s="134"/>
      <c r="F84" s="134"/>
      <c r="G84" s="151"/>
    </row>
    <row r="85" spans="1:7" ht="12.75" customHeight="1" x14ac:dyDescent="0.2">
      <c r="A85" s="131" t="s">
        <v>159</v>
      </c>
      <c r="B85" s="436" t="s">
        <v>292</v>
      </c>
      <c r="C85" s="202"/>
      <c r="D85" s="192"/>
      <c r="E85" s="116"/>
      <c r="F85" s="116"/>
      <c r="G85" s="202"/>
    </row>
    <row r="86" spans="1:7" ht="12.75" customHeight="1" x14ac:dyDescent="0.2">
      <c r="A86" s="117" t="s">
        <v>282</v>
      </c>
      <c r="B86" s="111" t="s">
        <v>290</v>
      </c>
      <c r="C86" s="118"/>
      <c r="D86" s="120"/>
      <c r="E86" s="110"/>
      <c r="F86" s="110"/>
      <c r="G86" s="118"/>
    </row>
    <row r="87" spans="1:7" ht="12.75" customHeight="1" x14ac:dyDescent="0.2">
      <c r="A87" s="117" t="s">
        <v>281</v>
      </c>
      <c r="B87" s="463">
        <v>44651</v>
      </c>
      <c r="C87" s="200" t="s">
        <v>174</v>
      </c>
      <c r="D87" s="120"/>
      <c r="E87" s="110"/>
      <c r="F87" s="110"/>
      <c r="G87" s="118"/>
    </row>
    <row r="88" spans="1:7" ht="12.75" customHeight="1" thickBot="1" x14ac:dyDescent="0.25">
      <c r="A88" s="437" t="s">
        <v>284</v>
      </c>
      <c r="B88" s="438">
        <v>23</v>
      </c>
      <c r="C88" s="439"/>
      <c r="D88" s="443"/>
      <c r="E88" s="119"/>
      <c r="F88" s="119"/>
      <c r="G88" s="447">
        <f>B88</f>
        <v>23</v>
      </c>
    </row>
    <row r="89" spans="1:7" ht="12.75" customHeight="1" x14ac:dyDescent="0.2">
      <c r="A89" s="131" t="s">
        <v>506</v>
      </c>
      <c r="B89" s="436" t="s">
        <v>291</v>
      </c>
      <c r="C89" s="202"/>
      <c r="D89" s="192"/>
      <c r="E89" s="116"/>
      <c r="F89" s="116"/>
      <c r="G89" s="202"/>
    </row>
    <row r="90" spans="1:7" ht="12.75" customHeight="1" x14ac:dyDescent="0.2">
      <c r="A90" s="117" t="s">
        <v>282</v>
      </c>
      <c r="B90" s="111" t="s">
        <v>290</v>
      </c>
      <c r="C90" s="118"/>
      <c r="D90" s="120"/>
      <c r="E90" s="110"/>
      <c r="F90" s="110"/>
      <c r="G90" s="118"/>
    </row>
    <row r="91" spans="1:7" ht="12.75" customHeight="1" x14ac:dyDescent="0.2">
      <c r="A91" s="117" t="s">
        <v>281</v>
      </c>
      <c r="B91" s="463">
        <v>44651</v>
      </c>
      <c r="C91" s="200" t="s">
        <v>285</v>
      </c>
      <c r="D91" s="120"/>
      <c r="E91" s="110"/>
      <c r="F91" s="110"/>
      <c r="G91" s="118"/>
    </row>
    <row r="92" spans="1:7" ht="12.75" customHeight="1" thickBot="1" x14ac:dyDescent="0.25">
      <c r="A92" s="437" t="s">
        <v>284</v>
      </c>
      <c r="B92" s="438">
        <v>37</v>
      </c>
      <c r="C92" s="439"/>
      <c r="D92" s="443"/>
      <c r="E92" s="119"/>
      <c r="F92" s="119"/>
      <c r="G92" s="447">
        <f>B92</f>
        <v>37</v>
      </c>
    </row>
    <row r="93" spans="1:7" ht="12.75" customHeight="1" x14ac:dyDescent="0.2">
      <c r="A93" s="131" t="s">
        <v>703</v>
      </c>
      <c r="B93" s="436" t="s">
        <v>704</v>
      </c>
      <c r="C93" s="202"/>
      <c r="D93" s="192"/>
      <c r="E93" s="116"/>
      <c r="F93" s="116"/>
      <c r="G93" s="202"/>
    </row>
    <row r="94" spans="1:7" ht="12.75" customHeight="1" x14ac:dyDescent="0.2">
      <c r="A94" s="117" t="s">
        <v>281</v>
      </c>
      <c r="B94" s="463">
        <v>44651</v>
      </c>
      <c r="C94" s="200" t="s">
        <v>285</v>
      </c>
      <c r="D94" s="120"/>
      <c r="E94" s="110"/>
      <c r="F94" s="110"/>
      <c r="G94" s="118"/>
    </row>
    <row r="95" spans="1:7" ht="12.75" customHeight="1" thickBot="1" x14ac:dyDescent="0.25">
      <c r="A95" s="437" t="s">
        <v>284</v>
      </c>
      <c r="B95" s="119">
        <v>7</v>
      </c>
      <c r="C95" s="439"/>
      <c r="D95" s="443"/>
      <c r="E95" s="119"/>
      <c r="F95" s="119"/>
      <c r="G95" s="439">
        <v>7</v>
      </c>
    </row>
    <row r="96" spans="1:7" ht="12.75" customHeight="1" thickBot="1" x14ac:dyDescent="0.25">
      <c r="A96" s="121"/>
      <c r="B96" s="211"/>
      <c r="C96" s="212"/>
      <c r="D96" s="211"/>
      <c r="E96" s="211"/>
      <c r="F96" s="211"/>
      <c r="G96" s="212"/>
    </row>
    <row r="97" spans="1:17" ht="12.75" customHeight="1" x14ac:dyDescent="0.2">
      <c r="A97" s="115"/>
      <c r="B97" s="116"/>
      <c r="C97" s="221" t="s">
        <v>17</v>
      </c>
      <c r="D97" s="215">
        <f>SUM(D6:D95)</f>
        <v>163</v>
      </c>
      <c r="E97" s="76">
        <f>SUM(E6:E95)</f>
        <v>25</v>
      </c>
      <c r="F97" s="76">
        <f>SUM(F6:F95)</f>
        <v>200</v>
      </c>
      <c r="G97" s="152">
        <f>SUM(G6:G95)</f>
        <v>67</v>
      </c>
    </row>
    <row r="98" spans="1:17" ht="12.75" customHeight="1" x14ac:dyDescent="0.2">
      <c r="A98" s="123"/>
      <c r="B98" s="110"/>
      <c r="C98" s="222" t="s">
        <v>294</v>
      </c>
      <c r="D98" s="216">
        <v>1.8</v>
      </c>
      <c r="E98" s="61">
        <v>2.5</v>
      </c>
      <c r="F98" s="61">
        <v>2.5</v>
      </c>
      <c r="G98" s="148">
        <v>2.5</v>
      </c>
    </row>
    <row r="99" spans="1:17" ht="12.75" customHeight="1" thickBot="1" x14ac:dyDescent="0.25">
      <c r="A99" s="149"/>
      <c r="B99" s="119"/>
      <c r="C99" s="223" t="s">
        <v>293</v>
      </c>
      <c r="D99" s="217">
        <f>D97/D98</f>
        <v>90.555555555555557</v>
      </c>
      <c r="E99" s="153">
        <f t="shared" ref="E99:G99" si="0">E97/E98</f>
        <v>10</v>
      </c>
      <c r="F99" s="153">
        <f t="shared" si="0"/>
        <v>80</v>
      </c>
      <c r="G99" s="154">
        <f t="shared" si="0"/>
        <v>26.8</v>
      </c>
      <c r="I99" s="109" t="s">
        <v>297</v>
      </c>
    </row>
    <row r="100" spans="1:17" ht="12.75" customHeight="1" thickBot="1" x14ac:dyDescent="0.25">
      <c r="A100" s="155"/>
      <c r="B100" s="156"/>
      <c r="C100" s="158"/>
      <c r="D100" s="218"/>
      <c r="E100" s="157"/>
      <c r="F100" s="157"/>
      <c r="G100" s="158"/>
      <c r="I100" s="84" t="s">
        <v>42</v>
      </c>
      <c r="J100" s="84" t="s">
        <v>11</v>
      </c>
      <c r="K100" s="84" t="s">
        <v>12</v>
      </c>
      <c r="L100" s="84" t="s">
        <v>13</v>
      </c>
      <c r="M100" s="84" t="s">
        <v>14</v>
      </c>
      <c r="N100" s="84" t="s">
        <v>15</v>
      </c>
      <c r="O100" s="84" t="s">
        <v>16</v>
      </c>
      <c r="P100" s="84"/>
      <c r="Q100" s="145" t="s">
        <v>17</v>
      </c>
    </row>
    <row r="101" spans="1:17" ht="12.75" customHeight="1" x14ac:dyDescent="0.2">
      <c r="A101" s="115"/>
      <c r="B101" s="116"/>
      <c r="C101" s="213" t="s">
        <v>295</v>
      </c>
      <c r="D101" s="219">
        <f>D99</f>
        <v>90.555555555555557</v>
      </c>
      <c r="E101" s="76"/>
      <c r="F101" s="76"/>
      <c r="G101" s="152"/>
      <c r="I101" s="464">
        <f t="shared" ref="I101:K102" si="1">$D101/3</f>
        <v>30.185185185185187</v>
      </c>
      <c r="J101" s="464">
        <f t="shared" si="1"/>
        <v>30.185185185185187</v>
      </c>
      <c r="K101" s="464">
        <f t="shared" si="1"/>
        <v>30.185185185185187</v>
      </c>
      <c r="L101" s="464"/>
      <c r="M101" s="116"/>
      <c r="N101" s="116"/>
      <c r="O101" s="116"/>
      <c r="P101" s="116"/>
      <c r="Q101" s="146">
        <f>SUM(I101:P101)</f>
        <v>90.555555555555557</v>
      </c>
    </row>
    <row r="102" spans="1:17" ht="12.75" customHeight="1" thickBot="1" x14ac:dyDescent="0.25">
      <c r="A102" s="149"/>
      <c r="B102" s="119"/>
      <c r="C102" s="214" t="s">
        <v>296</v>
      </c>
      <c r="D102" s="220">
        <f>SUM(E99:G99)</f>
        <v>116.8</v>
      </c>
      <c r="E102" s="83"/>
      <c r="F102" s="83"/>
      <c r="G102" s="150"/>
      <c r="I102" s="465">
        <f t="shared" si="1"/>
        <v>38.93333333333333</v>
      </c>
      <c r="J102" s="465">
        <f t="shared" si="1"/>
        <v>38.93333333333333</v>
      </c>
      <c r="K102" s="465">
        <f t="shared" si="1"/>
        <v>38.93333333333333</v>
      </c>
      <c r="L102" s="465"/>
      <c r="M102" s="119"/>
      <c r="N102" s="119"/>
      <c r="O102" s="119"/>
      <c r="P102" s="119"/>
      <c r="Q102" s="147">
        <f>SUM(I102:P102)</f>
        <v>116.79999999999998</v>
      </c>
    </row>
  </sheetData>
  <pageMargins left="0" right="0" top="0" bottom="0" header="0" footer="0"/>
  <pageSetup paperSize="9" fitToWidth="0"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6"/>
  <sheetViews>
    <sheetView zoomScaleNormal="100" workbookViewId="0">
      <pane xSplit="26595" topLeftCell="Z1"/>
      <selection activeCell="G21" sqref="G21"/>
      <selection pane="topRight" activeCell="B29" sqref="B29"/>
    </sheetView>
  </sheetViews>
  <sheetFormatPr defaultRowHeight="15" x14ac:dyDescent="0.25"/>
  <cols>
    <col min="1" max="1" width="11.28515625" customWidth="1"/>
    <col min="2" max="2" width="37" customWidth="1"/>
    <col min="3" max="11" width="9.28515625" customWidth="1"/>
  </cols>
  <sheetData>
    <row r="1" spans="1:11" s="8" customFormat="1" ht="21.75" thickBot="1" x14ac:dyDescent="0.4">
      <c r="A1" s="161" t="s">
        <v>145</v>
      </c>
    </row>
    <row r="2" spans="1:11" s="1" customFormat="1" ht="45" x14ac:dyDescent="0.25">
      <c r="A2" s="159" t="s">
        <v>35</v>
      </c>
      <c r="B2" s="78" t="s">
        <v>517</v>
      </c>
      <c r="C2" s="71" t="s">
        <v>315</v>
      </c>
      <c r="D2" s="72" t="s">
        <v>42</v>
      </c>
      <c r="E2" s="72" t="s">
        <v>11</v>
      </c>
      <c r="F2" s="72" t="s">
        <v>12</v>
      </c>
      <c r="G2" s="72" t="s">
        <v>13</v>
      </c>
      <c r="H2" s="72" t="s">
        <v>14</v>
      </c>
      <c r="I2" s="72" t="s">
        <v>15</v>
      </c>
      <c r="J2" s="73" t="s">
        <v>16</v>
      </c>
      <c r="K2" s="160" t="s">
        <v>315</v>
      </c>
    </row>
    <row r="3" spans="1:11" s="23" customFormat="1" x14ac:dyDescent="0.25">
      <c r="A3" s="303" t="s">
        <v>36</v>
      </c>
      <c r="B3" s="80" t="s">
        <v>18</v>
      </c>
      <c r="C3" s="304">
        <v>0</v>
      </c>
      <c r="D3" s="65"/>
      <c r="E3" s="65"/>
      <c r="F3" s="65"/>
      <c r="G3" s="65"/>
      <c r="H3" s="65"/>
      <c r="I3" s="65"/>
      <c r="J3" s="68"/>
      <c r="K3" s="67">
        <f t="shared" ref="K3:K11" si="0">SUM(D3:J3)</f>
        <v>0</v>
      </c>
    </row>
    <row r="4" spans="1:11" s="24" customFormat="1" x14ac:dyDescent="0.25">
      <c r="A4" s="305" t="s">
        <v>37</v>
      </c>
      <c r="B4" s="306" t="s">
        <v>143</v>
      </c>
      <c r="C4" s="307">
        <v>0</v>
      </c>
      <c r="D4" s="66"/>
      <c r="E4" s="66"/>
      <c r="F4" s="66"/>
      <c r="G4" s="66"/>
      <c r="H4" s="66"/>
      <c r="I4" s="66"/>
      <c r="J4" s="69"/>
      <c r="K4" s="67">
        <f t="shared" si="0"/>
        <v>0</v>
      </c>
    </row>
    <row r="5" spans="1:11" s="23" customFormat="1" x14ac:dyDescent="0.25">
      <c r="A5" s="303" t="s">
        <v>38</v>
      </c>
      <c r="B5" s="80" t="s">
        <v>19</v>
      </c>
      <c r="C5" s="304">
        <v>0</v>
      </c>
      <c r="D5" s="65"/>
      <c r="E5" s="65"/>
      <c r="F5" s="65"/>
      <c r="G5" s="65"/>
      <c r="H5" s="65"/>
      <c r="I5" s="65"/>
      <c r="J5" s="68"/>
      <c r="K5" s="67">
        <f t="shared" si="0"/>
        <v>0</v>
      </c>
    </row>
    <row r="6" spans="1:11" s="23" customFormat="1" x14ac:dyDescent="0.25">
      <c r="A6" s="303" t="s">
        <v>39</v>
      </c>
      <c r="B6" s="80" t="s">
        <v>163</v>
      </c>
      <c r="C6" s="304">
        <v>0</v>
      </c>
      <c r="D6" s="65"/>
      <c r="E6" s="65"/>
      <c r="F6" s="65"/>
      <c r="G6" s="65"/>
      <c r="H6" s="65"/>
      <c r="I6" s="65"/>
      <c r="J6" s="68"/>
      <c r="K6" s="67">
        <f t="shared" si="0"/>
        <v>0</v>
      </c>
    </row>
    <row r="7" spans="1:11" s="23" customFormat="1" x14ac:dyDescent="0.25">
      <c r="A7" s="303" t="s">
        <v>40</v>
      </c>
      <c r="B7" s="80" t="s">
        <v>20</v>
      </c>
      <c r="C7" s="304">
        <v>0</v>
      </c>
      <c r="D7" s="65"/>
      <c r="E7" s="65"/>
      <c r="F7" s="65"/>
      <c r="G7" s="65"/>
      <c r="H7" s="65"/>
      <c r="I7" s="65"/>
      <c r="J7" s="68"/>
      <c r="K7" s="67">
        <f t="shared" si="0"/>
        <v>0</v>
      </c>
    </row>
    <row r="8" spans="1:11" s="23" customFormat="1" x14ac:dyDescent="0.25">
      <c r="A8" s="303" t="s">
        <v>41</v>
      </c>
      <c r="B8" s="80" t="s">
        <v>34</v>
      </c>
      <c r="C8" s="304">
        <v>0</v>
      </c>
      <c r="D8" s="65"/>
      <c r="E8" s="65"/>
      <c r="F8" s="65"/>
      <c r="G8" s="65"/>
      <c r="H8" s="65"/>
      <c r="I8" s="65"/>
      <c r="J8" s="68"/>
      <c r="K8" s="67">
        <f t="shared" si="0"/>
        <v>0</v>
      </c>
    </row>
    <row r="9" spans="1:11" s="24" customFormat="1" x14ac:dyDescent="0.25">
      <c r="A9" s="305" t="s">
        <v>45</v>
      </c>
      <c r="B9" s="306" t="s">
        <v>162</v>
      </c>
      <c r="C9" s="307">
        <v>0</v>
      </c>
      <c r="D9" s="66"/>
      <c r="E9" s="66"/>
      <c r="F9" s="66"/>
      <c r="G9" s="66"/>
      <c r="H9" s="66"/>
      <c r="I9" s="66"/>
      <c r="J9" s="69"/>
      <c r="K9" s="67">
        <f t="shared" si="0"/>
        <v>0</v>
      </c>
    </row>
    <row r="10" spans="1:11" s="9" customFormat="1" ht="15.75" thickBot="1" x14ac:dyDescent="0.3">
      <c r="A10" s="308" t="s">
        <v>57</v>
      </c>
      <c r="B10" s="526" t="s">
        <v>164</v>
      </c>
      <c r="C10" s="309">
        <v>35</v>
      </c>
      <c r="D10" s="310"/>
      <c r="E10" s="310"/>
      <c r="F10" s="310"/>
      <c r="G10" s="310">
        <v>35</v>
      </c>
      <c r="H10" s="311"/>
      <c r="I10" s="311"/>
      <c r="J10" s="312"/>
      <c r="K10" s="313">
        <f t="shared" si="0"/>
        <v>35</v>
      </c>
    </row>
    <row r="11" spans="1:11" s="13" customFormat="1" x14ac:dyDescent="0.25">
      <c r="A11" s="314"/>
      <c r="B11" s="315" t="s">
        <v>17</v>
      </c>
      <c r="C11" s="316">
        <f t="shared" ref="C11:J11" si="1">SUM(C3:C10)</f>
        <v>35</v>
      </c>
      <c r="D11" s="317">
        <f t="shared" si="1"/>
        <v>0</v>
      </c>
      <c r="E11" s="317">
        <f t="shared" si="1"/>
        <v>0</v>
      </c>
      <c r="F11" s="317">
        <f t="shared" si="1"/>
        <v>0</v>
      </c>
      <c r="G11" s="317">
        <f t="shared" si="1"/>
        <v>35</v>
      </c>
      <c r="H11" s="317">
        <f t="shared" si="1"/>
        <v>0</v>
      </c>
      <c r="I11" s="317">
        <f t="shared" si="1"/>
        <v>0</v>
      </c>
      <c r="J11" s="318">
        <f t="shared" si="1"/>
        <v>0</v>
      </c>
      <c r="K11" s="319">
        <f t="shared" si="0"/>
        <v>35</v>
      </c>
    </row>
    <row r="12" spans="1:11" s="9" customFormat="1" ht="15.75" thickBot="1" x14ac:dyDescent="0.3">
      <c r="A12" s="320"/>
      <c r="B12" s="321" t="s">
        <v>46</v>
      </c>
      <c r="C12" s="322">
        <f>C11*0.9</f>
        <v>31.5</v>
      </c>
      <c r="D12" s="323">
        <f t="shared" ref="D12:K12" si="2">D11*0.9</f>
        <v>0</v>
      </c>
      <c r="E12" s="323">
        <f t="shared" si="2"/>
        <v>0</v>
      </c>
      <c r="F12" s="323">
        <f t="shared" si="2"/>
        <v>0</v>
      </c>
      <c r="G12" s="323">
        <f t="shared" si="2"/>
        <v>31.5</v>
      </c>
      <c r="H12" s="323">
        <f t="shared" si="2"/>
        <v>0</v>
      </c>
      <c r="I12" s="323">
        <f t="shared" si="2"/>
        <v>0</v>
      </c>
      <c r="J12" s="324">
        <f t="shared" si="2"/>
        <v>0</v>
      </c>
      <c r="K12" s="325">
        <f t="shared" si="2"/>
        <v>31.5</v>
      </c>
    </row>
    <row r="13" spans="1:11" s="9" customFormat="1" x14ac:dyDescent="0.25">
      <c r="A13" s="57"/>
      <c r="B13" s="12"/>
      <c r="C13" s="12"/>
    </row>
    <row r="14" spans="1:11" s="9" customFormat="1" x14ac:dyDescent="0.25">
      <c r="A14" s="57"/>
      <c r="B14" s="12"/>
      <c r="C14" s="12"/>
    </row>
    <row r="15" spans="1:11" s="1" customFormat="1" x14ac:dyDescent="0.25">
      <c r="A15" s="64"/>
      <c r="B15" s="64"/>
    </row>
    <row r="16" spans="1:11" x14ac:dyDescent="0.25">
      <c r="A16" s="57"/>
      <c r="B16" s="100"/>
    </row>
  </sheetData>
  <pageMargins left="0.23622047244094491" right="0.23622047244094491" top="0.74803149606299213" bottom="0.74803149606299213" header="0.31496062992125984" footer="0.31496062992125984"/>
  <pageSetup paperSize="8" scale="83" fitToHeight="0" orientation="landscape" r:id="rId1"/>
  <headerFooter>
    <oddFooter>&amp;C&amp;P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7"/>
  <sheetViews>
    <sheetView workbookViewId="0">
      <selection activeCell="K19" sqref="K19"/>
    </sheetView>
  </sheetViews>
  <sheetFormatPr defaultRowHeight="15" x14ac:dyDescent="0.25"/>
  <cols>
    <col min="1" max="1" width="15.5703125" customWidth="1"/>
    <col min="2" max="2" width="9.140625" customWidth="1"/>
    <col min="3" max="3" width="8.140625" customWidth="1"/>
  </cols>
  <sheetData>
    <row r="1" spans="1:11" ht="21.75" thickBot="1" x14ac:dyDescent="0.4">
      <c r="A1" s="161" t="s">
        <v>319</v>
      </c>
      <c r="B1" s="1"/>
    </row>
    <row r="2" spans="1:11" s="2" customFormat="1" ht="45.75" thickBot="1" x14ac:dyDescent="0.3">
      <c r="A2" s="186"/>
      <c r="B2" s="71" t="s">
        <v>315</v>
      </c>
      <c r="C2" s="184" t="s">
        <v>42</v>
      </c>
      <c r="D2" s="184" t="s">
        <v>11</v>
      </c>
      <c r="E2" s="184" t="s">
        <v>12</v>
      </c>
      <c r="F2" s="184" t="s">
        <v>13</v>
      </c>
      <c r="G2" s="184" t="s">
        <v>14</v>
      </c>
      <c r="H2" s="184" t="s">
        <v>15</v>
      </c>
      <c r="I2" s="185" t="s">
        <v>16</v>
      </c>
      <c r="J2" s="71" t="s">
        <v>315</v>
      </c>
      <c r="K2" s="105"/>
    </row>
    <row r="3" spans="1:11" s="14" customFormat="1" ht="15.75" thickBot="1" x14ac:dyDescent="0.3">
      <c r="A3" s="101" t="s">
        <v>30</v>
      </c>
      <c r="B3" s="94">
        <f>J3</f>
        <v>707</v>
      </c>
      <c r="C3" s="103">
        <v>101</v>
      </c>
      <c r="D3" s="103">
        <v>101</v>
      </c>
      <c r="E3" s="103">
        <v>101</v>
      </c>
      <c r="F3" s="103">
        <v>101</v>
      </c>
      <c r="G3" s="103">
        <v>101</v>
      </c>
      <c r="H3" s="103">
        <v>101</v>
      </c>
      <c r="I3" s="485">
        <v>101</v>
      </c>
      <c r="J3" s="94">
        <f>SUM(C3:I3)</f>
        <v>707</v>
      </c>
    </row>
    <row r="4" spans="1:11" x14ac:dyDescent="0.25">
      <c r="A4" s="57"/>
      <c r="B4" s="57"/>
      <c r="C4" s="57"/>
      <c r="D4" s="57"/>
      <c r="E4" s="57"/>
      <c r="F4" s="57"/>
      <c r="G4" s="57"/>
      <c r="H4" s="57"/>
      <c r="I4" s="57"/>
      <c r="J4" s="57"/>
    </row>
    <row r="5" spans="1:11" x14ac:dyDescent="0.25">
      <c r="A5" s="57"/>
      <c r="B5" s="57"/>
      <c r="C5" s="57"/>
      <c r="D5" s="57"/>
      <c r="E5" s="57"/>
      <c r="F5" s="57"/>
      <c r="G5" s="57"/>
      <c r="H5" s="57"/>
      <c r="I5" s="57"/>
      <c r="J5" s="57"/>
    </row>
    <row r="6" spans="1:11" x14ac:dyDescent="0.25">
      <c r="A6" s="57"/>
      <c r="B6" s="57"/>
      <c r="C6" s="57"/>
      <c r="D6" s="57"/>
      <c r="E6" s="57"/>
      <c r="F6" s="57"/>
      <c r="G6" s="57"/>
      <c r="H6" s="57"/>
      <c r="I6" s="57"/>
      <c r="J6" s="57"/>
    </row>
    <row r="7" spans="1:11" x14ac:dyDescent="0.25">
      <c r="A7" s="100"/>
      <c r="B7" s="57"/>
      <c r="C7" s="57"/>
      <c r="D7" s="57"/>
      <c r="E7" s="57"/>
      <c r="F7" s="57"/>
      <c r="G7" s="57"/>
      <c r="H7" s="57"/>
      <c r="I7" s="57"/>
      <c r="J7" s="57"/>
    </row>
    <row r="8" spans="1:11" x14ac:dyDescent="0.25">
      <c r="A8" s="57"/>
      <c r="B8" s="57"/>
      <c r="C8" s="57"/>
      <c r="D8" s="57"/>
      <c r="E8" s="57"/>
      <c r="F8" s="57"/>
      <c r="G8" s="57"/>
      <c r="H8" s="57"/>
      <c r="I8" s="57"/>
      <c r="J8" s="57"/>
    </row>
    <row r="9" spans="1:11" x14ac:dyDescent="0.25">
      <c r="A9" s="57"/>
      <c r="B9" s="57"/>
      <c r="C9" s="57"/>
      <c r="D9" s="57"/>
      <c r="E9" s="57"/>
      <c r="F9" s="57"/>
      <c r="G9" s="57"/>
      <c r="H9" s="57"/>
      <c r="I9" s="57"/>
      <c r="J9" s="57"/>
    </row>
    <row r="10" spans="1:11" x14ac:dyDescent="0.25">
      <c r="A10" s="57"/>
      <c r="B10" s="57"/>
      <c r="C10" s="57"/>
      <c r="D10" s="57"/>
      <c r="E10" s="57"/>
      <c r="F10" s="57"/>
      <c r="G10" s="57"/>
      <c r="H10" s="57"/>
      <c r="I10" s="57"/>
      <c r="J10" s="57"/>
    </row>
    <row r="11" spans="1:11" x14ac:dyDescent="0.25">
      <c r="A11" s="57"/>
      <c r="B11" s="57"/>
      <c r="C11" s="57"/>
      <c r="D11" s="57"/>
      <c r="E11" s="57"/>
      <c r="F11" s="57"/>
      <c r="G11" s="57"/>
      <c r="H11" s="57"/>
      <c r="I11" s="57"/>
      <c r="J11" s="57"/>
    </row>
    <row r="12" spans="1:11" x14ac:dyDescent="0.25">
      <c r="A12" s="57"/>
      <c r="B12" s="57"/>
      <c r="C12" s="57"/>
      <c r="D12" s="57"/>
      <c r="E12" s="57"/>
      <c r="F12" s="57"/>
      <c r="G12" s="57"/>
      <c r="H12" s="57"/>
      <c r="I12" s="57"/>
      <c r="J12" s="57"/>
    </row>
    <row r="13" spans="1:11" x14ac:dyDescent="0.25">
      <c r="A13" s="57"/>
      <c r="B13" s="57"/>
    </row>
    <row r="14" spans="1:11" x14ac:dyDescent="0.25">
      <c r="A14" s="57"/>
      <c r="B14" s="57"/>
    </row>
    <row r="15" spans="1:11" x14ac:dyDescent="0.25">
      <c r="A15" s="57"/>
      <c r="B15" s="57"/>
    </row>
    <row r="16" spans="1:11" x14ac:dyDescent="0.25">
      <c r="A16" s="57"/>
      <c r="B16" s="57"/>
    </row>
    <row r="17" spans="1:2" x14ac:dyDescent="0.25">
      <c r="A17" s="57"/>
      <c r="B17" s="57"/>
    </row>
  </sheetData>
  <pageMargins left="0.23622047244094491" right="0.23622047244094491" top="0.74803149606299213" bottom="0.74803149606299213" header="0.31496062992125984" footer="0.31496062992125984"/>
  <pageSetup paperSize="8" fitToHeight="0" orientation="landscape" r:id="rId1"/>
  <headerFoot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7"/>
  <sheetViews>
    <sheetView workbookViewId="0">
      <selection activeCell="N4" sqref="N4"/>
    </sheetView>
  </sheetViews>
  <sheetFormatPr defaultRowHeight="15" x14ac:dyDescent="0.25"/>
  <cols>
    <col min="1" max="1" width="40.85546875" customWidth="1"/>
    <col min="2" max="10" width="9.28515625" customWidth="1"/>
  </cols>
  <sheetData>
    <row r="1" spans="1:11" ht="21.75" thickBot="1" x14ac:dyDescent="0.4">
      <c r="A1" s="161" t="s">
        <v>146</v>
      </c>
    </row>
    <row r="2" spans="1:11" ht="45.75" thickBot="1" x14ac:dyDescent="0.3">
      <c r="A2" s="70"/>
      <c r="B2" s="71" t="s">
        <v>315</v>
      </c>
      <c r="C2" s="72" t="s">
        <v>42</v>
      </c>
      <c r="D2" s="72" t="s">
        <v>11</v>
      </c>
      <c r="E2" s="72" t="s">
        <v>12</v>
      </c>
      <c r="F2" s="72" t="s">
        <v>13</v>
      </c>
      <c r="G2" s="72" t="s">
        <v>14</v>
      </c>
      <c r="H2" s="72" t="s">
        <v>15</v>
      </c>
      <c r="I2" s="78" t="s">
        <v>16</v>
      </c>
      <c r="J2" s="71" t="s">
        <v>315</v>
      </c>
      <c r="K2" s="57"/>
    </row>
    <row r="3" spans="1:11" x14ac:dyDescent="0.25">
      <c r="A3" s="82" t="s">
        <v>530</v>
      </c>
      <c r="B3" s="82">
        <v>0</v>
      </c>
      <c r="C3" s="77"/>
      <c r="D3" s="77"/>
      <c r="E3" s="77"/>
      <c r="F3" s="77"/>
      <c r="G3" s="77"/>
      <c r="H3" s="77"/>
      <c r="I3" s="79"/>
      <c r="J3" s="82">
        <f>SUM(C3:I3)</f>
        <v>0</v>
      </c>
    </row>
    <row r="4" spans="1:11" x14ac:dyDescent="0.25">
      <c r="A4" s="174" t="s">
        <v>529</v>
      </c>
      <c r="B4" s="174">
        <v>0</v>
      </c>
      <c r="C4" s="65"/>
      <c r="D4" s="65"/>
      <c r="E4" s="65"/>
      <c r="F4" s="65"/>
      <c r="G4" s="65"/>
      <c r="H4" s="65"/>
      <c r="I4" s="80"/>
      <c r="J4" s="174">
        <f>SUM(C4:I4)</f>
        <v>0</v>
      </c>
    </row>
    <row r="5" spans="1:11" s="58" customFormat="1" ht="15.75" thickBot="1" x14ac:dyDescent="0.3">
      <c r="A5" s="175" t="s">
        <v>532</v>
      </c>
      <c r="B5" s="326">
        <v>0</v>
      </c>
      <c r="C5" s="176"/>
      <c r="D5" s="176"/>
      <c r="E5" s="176"/>
      <c r="F5" s="176"/>
      <c r="G5" s="176"/>
      <c r="H5" s="176"/>
      <c r="I5" s="177"/>
      <c r="J5" s="175">
        <f>SUM(C5:I5)</f>
        <v>0</v>
      </c>
    </row>
    <row r="6" spans="1:11" s="7" customFormat="1" ht="15.75" thickBot="1" x14ac:dyDescent="0.3">
      <c r="A6" s="178" t="s">
        <v>30</v>
      </c>
      <c r="B6" s="327">
        <f>SUM(B3:B5)</f>
        <v>0</v>
      </c>
      <c r="C6" s="179">
        <f t="shared" ref="C6:I6" si="0">SUM(C3:C5)</f>
        <v>0</v>
      </c>
      <c r="D6" s="179">
        <f t="shared" si="0"/>
        <v>0</v>
      </c>
      <c r="E6" s="179">
        <f t="shared" si="0"/>
        <v>0</v>
      </c>
      <c r="F6" s="179">
        <f t="shared" si="0"/>
        <v>0</v>
      </c>
      <c r="G6" s="179">
        <f t="shared" si="0"/>
        <v>0</v>
      </c>
      <c r="H6" s="179">
        <f t="shared" si="0"/>
        <v>0</v>
      </c>
      <c r="I6" s="180">
        <f t="shared" si="0"/>
        <v>0</v>
      </c>
      <c r="J6" s="178">
        <f>SUM(C6:I6)</f>
        <v>0</v>
      </c>
    </row>
    <row r="7" spans="1:11" s="4" customFormat="1" x14ac:dyDescent="0.25">
      <c r="A7" s="98"/>
      <c r="B7" s="98"/>
      <c r="C7" s="98"/>
      <c r="D7" s="98"/>
      <c r="E7" s="98"/>
      <c r="F7" s="98"/>
      <c r="G7" s="98"/>
      <c r="H7" s="98"/>
      <c r="I7" s="98"/>
      <c r="J7" s="98"/>
    </row>
    <row r="8" spans="1:11" x14ac:dyDescent="0.25">
      <c r="A8" s="57" t="s">
        <v>533</v>
      </c>
      <c r="B8" s="57"/>
      <c r="C8" s="57"/>
      <c r="D8" s="57"/>
      <c r="E8" s="57"/>
      <c r="F8" s="57"/>
      <c r="G8" s="57"/>
      <c r="H8" s="57"/>
      <c r="I8" s="57"/>
      <c r="J8" s="57"/>
    </row>
    <row r="9" spans="1:11" x14ac:dyDescent="0.25">
      <c r="A9" s="24" t="s">
        <v>531</v>
      </c>
      <c r="B9" s="57"/>
      <c r="C9" s="57"/>
      <c r="D9" s="57"/>
      <c r="E9" s="57"/>
      <c r="F9" s="57"/>
      <c r="G9" s="57"/>
      <c r="H9" s="57"/>
      <c r="I9" s="57"/>
      <c r="J9" s="57"/>
    </row>
    <row r="10" spans="1:11" x14ac:dyDescent="0.25">
      <c r="A10" s="57"/>
      <c r="B10" s="57"/>
      <c r="C10" s="57"/>
      <c r="D10" s="57"/>
      <c r="E10" s="57"/>
      <c r="F10" s="57"/>
      <c r="G10" s="57"/>
      <c r="H10" s="57"/>
      <c r="I10" s="57"/>
      <c r="J10" s="57"/>
    </row>
    <row r="11" spans="1:11" x14ac:dyDescent="0.25">
      <c r="A11" s="57"/>
      <c r="B11" s="57"/>
      <c r="C11" s="57"/>
      <c r="D11" s="57"/>
      <c r="E11" s="57"/>
      <c r="F11" s="57"/>
      <c r="G11" s="57"/>
      <c r="H11" s="57"/>
      <c r="I11" s="57"/>
      <c r="J11" s="57"/>
    </row>
    <row r="12" spans="1:11" x14ac:dyDescent="0.25">
      <c r="A12" s="57"/>
      <c r="B12" s="57"/>
      <c r="C12" s="57"/>
      <c r="D12" s="57"/>
      <c r="E12" s="57"/>
      <c r="F12" s="57"/>
      <c r="G12" s="57"/>
      <c r="H12" s="57"/>
      <c r="I12" s="57"/>
      <c r="J12" s="57"/>
    </row>
    <row r="13" spans="1:11" x14ac:dyDescent="0.25">
      <c r="A13" s="57"/>
      <c r="B13" s="57"/>
    </row>
    <row r="14" spans="1:11" x14ac:dyDescent="0.25">
      <c r="A14" s="57"/>
      <c r="B14" s="57"/>
    </row>
    <row r="15" spans="1:11" x14ac:dyDescent="0.25">
      <c r="A15" s="57"/>
      <c r="B15" s="57"/>
    </row>
    <row r="16" spans="1:11" x14ac:dyDescent="0.25">
      <c r="A16" s="57"/>
      <c r="B16" s="57"/>
    </row>
    <row r="17" spans="1:2" x14ac:dyDescent="0.25">
      <c r="A17" s="57"/>
      <c r="B17" s="57"/>
    </row>
  </sheetData>
  <pageMargins left="0.23622047244094491" right="0.23622047244094491" top="0.74803149606299213" bottom="0.74803149606299213" header="0.31496062992125984" footer="0.31496062992125984"/>
  <pageSetup paperSize="8" scale="90" fitToHeight="0" orientation="landscape" r:id="rId1"/>
  <headerFooter>
    <oddFooter>&amp;C&amp;P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9"/>
  <sheetViews>
    <sheetView zoomScaleNormal="100" workbookViewId="0">
      <selection activeCell="I14" sqref="I14"/>
    </sheetView>
  </sheetViews>
  <sheetFormatPr defaultRowHeight="15" x14ac:dyDescent="0.25"/>
  <cols>
    <col min="1" max="1" width="10.85546875" customWidth="1"/>
    <col min="2" max="2" width="46.42578125" customWidth="1"/>
    <col min="3" max="10" width="9.28515625" customWidth="1"/>
  </cols>
  <sheetData>
    <row r="1" spans="1:12" s="8" customFormat="1" ht="24" customHeight="1" thickBot="1" x14ac:dyDescent="0.4">
      <c r="A1" s="161" t="s">
        <v>147</v>
      </c>
    </row>
    <row r="2" spans="1:12" ht="45.75" thickBot="1" x14ac:dyDescent="0.3">
      <c r="A2" s="162" t="s">
        <v>511</v>
      </c>
      <c r="B2" s="163" t="s">
        <v>517</v>
      </c>
      <c r="C2" s="71" t="s">
        <v>315</v>
      </c>
      <c r="D2" s="72" t="s">
        <v>42</v>
      </c>
      <c r="E2" s="72" t="s">
        <v>11</v>
      </c>
      <c r="F2" s="72" t="s">
        <v>12</v>
      </c>
      <c r="G2" s="72" t="s">
        <v>13</v>
      </c>
      <c r="H2" s="72" t="s">
        <v>14</v>
      </c>
      <c r="I2" s="72" t="s">
        <v>15</v>
      </c>
      <c r="J2" s="78" t="s">
        <v>16</v>
      </c>
      <c r="K2" s="71" t="s">
        <v>315</v>
      </c>
    </row>
    <row r="3" spans="1:12" s="22" customFormat="1" x14ac:dyDescent="0.25">
      <c r="A3" s="328" t="s">
        <v>514</v>
      </c>
      <c r="B3" s="329" t="s">
        <v>43</v>
      </c>
      <c r="C3" s="330">
        <v>300</v>
      </c>
      <c r="D3" s="331"/>
      <c r="E3" s="331"/>
      <c r="F3" s="527">
        <v>60</v>
      </c>
      <c r="G3" s="527">
        <v>60</v>
      </c>
      <c r="H3" s="527">
        <v>60</v>
      </c>
      <c r="I3" s="527">
        <v>60</v>
      </c>
      <c r="J3" s="528">
        <v>60</v>
      </c>
      <c r="K3" s="330">
        <f t="shared" ref="K3:K9" si="0">SUM(D3:J3)</f>
        <v>300</v>
      </c>
    </row>
    <row r="4" spans="1:12" s="22" customFormat="1" x14ac:dyDescent="0.25">
      <c r="A4" s="332" t="s">
        <v>512</v>
      </c>
      <c r="B4" s="333" t="s">
        <v>515</v>
      </c>
      <c r="C4" s="304">
        <v>250</v>
      </c>
      <c r="D4" s="334"/>
      <c r="E4" s="334"/>
      <c r="F4" s="66">
        <v>50</v>
      </c>
      <c r="G4" s="66">
        <v>50</v>
      </c>
      <c r="H4" s="66">
        <v>50</v>
      </c>
      <c r="I4" s="66">
        <v>50</v>
      </c>
      <c r="J4" s="306">
        <v>50</v>
      </c>
      <c r="K4" s="304">
        <f t="shared" si="0"/>
        <v>250</v>
      </c>
      <c r="L4" s="12"/>
    </row>
    <row r="5" spans="1:12" s="24" customFormat="1" x14ac:dyDescent="0.25">
      <c r="A5" s="305" t="s">
        <v>518</v>
      </c>
      <c r="B5" s="335" t="s">
        <v>519</v>
      </c>
      <c r="C5" s="307">
        <v>19</v>
      </c>
      <c r="D5" s="66"/>
      <c r="E5" s="66"/>
      <c r="F5" s="66"/>
      <c r="G5" s="66"/>
      <c r="H5" s="66">
        <v>19</v>
      </c>
      <c r="I5" s="66"/>
      <c r="J5" s="306"/>
      <c r="K5" s="304">
        <f t="shared" si="0"/>
        <v>19</v>
      </c>
    </row>
    <row r="6" spans="1:12" s="23" customFormat="1" x14ac:dyDescent="0.25">
      <c r="A6" s="303" t="s">
        <v>513</v>
      </c>
      <c r="B6" s="335" t="s">
        <v>516</v>
      </c>
      <c r="C6" s="307">
        <v>130</v>
      </c>
      <c r="D6" s="66"/>
      <c r="E6" s="66"/>
      <c r="F6" s="66">
        <v>40</v>
      </c>
      <c r="G6" s="66">
        <v>50</v>
      </c>
      <c r="H6" s="66">
        <v>40</v>
      </c>
      <c r="I6" s="66"/>
      <c r="J6" s="306"/>
      <c r="K6" s="304">
        <f t="shared" si="0"/>
        <v>130</v>
      </c>
    </row>
    <row r="7" spans="1:12" s="57" customFormat="1" x14ac:dyDescent="0.25">
      <c r="A7" s="336" t="s">
        <v>709</v>
      </c>
      <c r="B7" s="337" t="s">
        <v>710</v>
      </c>
      <c r="C7" s="338">
        <v>200</v>
      </c>
      <c r="D7" s="339"/>
      <c r="E7" s="339"/>
      <c r="F7" s="339"/>
      <c r="G7" s="339">
        <v>75</v>
      </c>
      <c r="H7" s="339">
        <v>75</v>
      </c>
      <c r="I7" s="529">
        <v>50</v>
      </c>
      <c r="J7" s="24"/>
      <c r="K7" s="304">
        <f>SUM(D7:I7)</f>
        <v>200</v>
      </c>
    </row>
    <row r="8" spans="1:12" s="24" customFormat="1" ht="15.75" thickBot="1" x14ac:dyDescent="0.3">
      <c r="A8" s="308" t="s">
        <v>520</v>
      </c>
      <c r="B8" s="340" t="s">
        <v>931</v>
      </c>
      <c r="C8" s="309">
        <v>249</v>
      </c>
      <c r="D8" s="310"/>
      <c r="E8" s="310"/>
      <c r="F8" s="310">
        <v>30</v>
      </c>
      <c r="G8" s="310">
        <v>30</v>
      </c>
      <c r="H8" s="310">
        <v>60</v>
      </c>
      <c r="I8" s="310">
        <v>60</v>
      </c>
      <c r="J8" s="341">
        <v>69</v>
      </c>
      <c r="K8" s="342">
        <f t="shared" si="0"/>
        <v>249</v>
      </c>
    </row>
    <row r="9" spans="1:12" s="1" customFormat="1" ht="15.75" thickBot="1" x14ac:dyDescent="0.3">
      <c r="A9" s="343"/>
      <c r="B9" s="327" t="s">
        <v>17</v>
      </c>
      <c r="C9" s="344">
        <f>SUM(C3:C8)</f>
        <v>1148</v>
      </c>
      <c r="D9" s="345">
        <f t="shared" ref="D9:J9" si="1">SUM(D3:D8)</f>
        <v>0</v>
      </c>
      <c r="E9" s="345">
        <f t="shared" si="1"/>
        <v>0</v>
      </c>
      <c r="F9" s="345">
        <f t="shared" si="1"/>
        <v>180</v>
      </c>
      <c r="G9" s="345">
        <f t="shared" si="1"/>
        <v>265</v>
      </c>
      <c r="H9" s="345">
        <f t="shared" si="1"/>
        <v>304</v>
      </c>
      <c r="I9" s="345">
        <f t="shared" si="1"/>
        <v>220</v>
      </c>
      <c r="J9" s="346">
        <f t="shared" si="1"/>
        <v>179</v>
      </c>
      <c r="K9" s="347">
        <f t="shared" si="0"/>
        <v>1148</v>
      </c>
    </row>
    <row r="10" spans="1:12" x14ac:dyDescent="0.25">
      <c r="A10" s="57"/>
      <c r="B10" s="57"/>
      <c r="C10" s="57"/>
      <c r="D10" s="57"/>
      <c r="E10" s="57"/>
      <c r="F10" s="57"/>
      <c r="G10" s="57"/>
      <c r="H10" s="57"/>
      <c r="I10" s="57"/>
      <c r="J10" s="57"/>
    </row>
    <row r="11" spans="1:12" x14ac:dyDescent="0.25">
      <c r="A11" s="57"/>
      <c r="B11" s="57"/>
      <c r="C11" s="57"/>
      <c r="D11" s="57"/>
      <c r="E11" s="57"/>
      <c r="F11" s="57"/>
      <c r="G11" s="57"/>
      <c r="H11" s="57"/>
      <c r="I11" s="57"/>
      <c r="J11" s="57"/>
    </row>
    <row r="12" spans="1:12" x14ac:dyDescent="0.25">
      <c r="A12" s="64"/>
      <c r="B12" s="12"/>
      <c r="C12" s="57"/>
      <c r="D12" s="57"/>
      <c r="E12" s="57"/>
      <c r="F12" s="57"/>
      <c r="G12" s="57"/>
      <c r="H12" s="57"/>
      <c r="I12" s="57"/>
      <c r="J12" s="57"/>
    </row>
    <row r="13" spans="1:12" x14ac:dyDescent="0.25">
      <c r="A13" s="57"/>
      <c r="B13" s="166"/>
      <c r="C13" s="57"/>
      <c r="D13" s="57"/>
      <c r="E13" s="57"/>
      <c r="F13" s="57"/>
      <c r="G13" s="57"/>
      <c r="H13" s="57"/>
      <c r="I13" s="57"/>
      <c r="J13" s="57"/>
    </row>
    <row r="14" spans="1:12" x14ac:dyDescent="0.25">
      <c r="A14" s="57"/>
      <c r="B14" s="166"/>
    </row>
    <row r="15" spans="1:12" x14ac:dyDescent="0.25">
      <c r="A15" s="57"/>
      <c r="B15" s="166"/>
    </row>
    <row r="16" spans="1:12" x14ac:dyDescent="0.25">
      <c r="A16" s="57"/>
      <c r="B16" s="57"/>
    </row>
    <row r="17" spans="1:2" x14ac:dyDescent="0.25">
      <c r="A17" s="57"/>
      <c r="B17" s="57"/>
    </row>
    <row r="18" spans="1:2" x14ac:dyDescent="0.25">
      <c r="A18" s="99"/>
      <c r="B18" s="57"/>
    </row>
    <row r="19" spans="1:2" x14ac:dyDescent="0.25">
      <c r="A19" s="2"/>
    </row>
  </sheetData>
  <pageMargins left="0.23622047244094491" right="0.23622047244094491" top="0.74803149606299213" bottom="0.74803149606299213" header="0.31496062992125984" footer="0.31496062992125984"/>
  <pageSetup paperSize="8" scale="81" fitToHeight="0" orientation="landscape" r:id="rId1"/>
  <headerFooter>
    <oddFooter>&amp;C&amp;P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21"/>
  <sheetViews>
    <sheetView zoomScaleNormal="100" workbookViewId="0">
      <selection activeCell="S21" sqref="S21"/>
    </sheetView>
  </sheetViews>
  <sheetFormatPr defaultRowHeight="15" x14ac:dyDescent="0.25"/>
  <cols>
    <col min="1" max="1" width="10.85546875" customWidth="1"/>
    <col min="2" max="2" width="42.140625" customWidth="1"/>
    <col min="3" max="10" width="9.28515625" customWidth="1"/>
    <col min="20" max="20" width="9.140625" style="58"/>
  </cols>
  <sheetData>
    <row r="1" spans="1:21" s="1" customFormat="1" ht="21.75" thickBot="1" x14ac:dyDescent="0.4">
      <c r="A1" s="161" t="s">
        <v>148</v>
      </c>
      <c r="T1" s="59"/>
    </row>
    <row r="2" spans="1:21" s="57" customFormat="1" ht="45.75" thickBot="1" x14ac:dyDescent="0.3">
      <c r="A2" s="164" t="s">
        <v>511</v>
      </c>
      <c r="B2" s="165" t="s">
        <v>517</v>
      </c>
      <c r="C2" s="71" t="s">
        <v>315</v>
      </c>
      <c r="D2" s="72" t="s">
        <v>42</v>
      </c>
      <c r="E2" s="72" t="s">
        <v>11</v>
      </c>
      <c r="F2" s="72" t="s">
        <v>12</v>
      </c>
      <c r="G2" s="72" t="s">
        <v>13</v>
      </c>
      <c r="H2" s="72" t="s">
        <v>14</v>
      </c>
      <c r="I2" s="72" t="s">
        <v>15</v>
      </c>
      <c r="J2" s="73" t="s">
        <v>16</v>
      </c>
      <c r="K2" s="182" t="s">
        <v>315</v>
      </c>
      <c r="L2" s="226" t="s">
        <v>316</v>
      </c>
      <c r="M2" s="227" t="s">
        <v>317</v>
      </c>
      <c r="N2" s="227" t="s">
        <v>318</v>
      </c>
      <c r="O2" s="227" t="s">
        <v>536</v>
      </c>
      <c r="P2" s="227" t="s">
        <v>537</v>
      </c>
      <c r="Q2" s="227" t="s">
        <v>538</v>
      </c>
      <c r="R2" s="227" t="s">
        <v>539</v>
      </c>
      <c r="S2" s="227" t="s">
        <v>540</v>
      </c>
      <c r="T2" s="408" t="s">
        <v>711</v>
      </c>
      <c r="U2" s="228" t="s">
        <v>723</v>
      </c>
    </row>
    <row r="3" spans="1:21" s="23" customFormat="1" x14ac:dyDescent="0.25">
      <c r="A3" s="348"/>
      <c r="B3" s="349" t="s">
        <v>150</v>
      </c>
      <c r="C3" s="330"/>
      <c r="D3" s="350"/>
      <c r="E3" s="350"/>
      <c r="F3" s="350"/>
      <c r="G3" s="350"/>
      <c r="H3" s="350"/>
      <c r="I3" s="350"/>
      <c r="J3" s="351"/>
      <c r="K3" s="330">
        <f t="shared" ref="K3:K10" si="0">SUM(D3:J3)</f>
        <v>0</v>
      </c>
      <c r="L3" s="348"/>
      <c r="M3" s="77"/>
      <c r="N3" s="77"/>
      <c r="O3" s="77"/>
      <c r="P3" s="77"/>
      <c r="Q3" s="77"/>
      <c r="R3" s="77"/>
      <c r="S3" s="77"/>
      <c r="T3" s="79"/>
      <c r="U3" s="352"/>
    </row>
    <row r="4" spans="1:21" s="57" customFormat="1" x14ac:dyDescent="0.25">
      <c r="A4" s="303" t="s">
        <v>707</v>
      </c>
      <c r="B4" s="353" t="s">
        <v>708</v>
      </c>
      <c r="C4" s="307">
        <v>80</v>
      </c>
      <c r="D4" s="66"/>
      <c r="E4" s="66"/>
      <c r="F4" s="66"/>
      <c r="G4" s="66"/>
      <c r="H4" s="66"/>
      <c r="I4" s="66">
        <v>30</v>
      </c>
      <c r="J4" s="69">
        <v>50</v>
      </c>
      <c r="K4" s="304">
        <f t="shared" si="0"/>
        <v>80</v>
      </c>
      <c r="L4" s="303">
        <v>50</v>
      </c>
      <c r="M4" s="65">
        <v>50</v>
      </c>
      <c r="N4" s="65">
        <v>50</v>
      </c>
      <c r="O4" s="65">
        <v>50</v>
      </c>
      <c r="P4" s="65">
        <v>20</v>
      </c>
      <c r="Q4" s="65"/>
      <c r="R4" s="65"/>
      <c r="S4" s="65"/>
      <c r="T4" s="80"/>
      <c r="U4" s="68"/>
    </row>
    <row r="5" spans="1:21" s="54" customFormat="1" x14ac:dyDescent="0.25">
      <c r="A5" s="303" t="s">
        <v>521</v>
      </c>
      <c r="B5" s="333" t="s">
        <v>523</v>
      </c>
      <c r="C5" s="304">
        <v>80</v>
      </c>
      <c r="D5" s="66"/>
      <c r="E5" s="66"/>
      <c r="F5" s="66"/>
      <c r="G5" s="66">
        <v>40</v>
      </c>
      <c r="H5" s="66">
        <v>40</v>
      </c>
      <c r="I5" s="66"/>
      <c r="J5" s="69"/>
      <c r="K5" s="304">
        <f t="shared" si="0"/>
        <v>80</v>
      </c>
      <c r="L5" s="303"/>
      <c r="M5" s="65"/>
      <c r="N5" s="65"/>
      <c r="O5" s="65"/>
      <c r="P5" s="65"/>
      <c r="Q5" s="65"/>
      <c r="R5" s="65"/>
      <c r="S5" s="65"/>
      <c r="T5" s="80"/>
      <c r="U5" s="68"/>
    </row>
    <row r="6" spans="1:21" s="23" customFormat="1" x14ac:dyDescent="0.25">
      <c r="A6" s="303"/>
      <c r="B6" s="67" t="s">
        <v>151</v>
      </c>
      <c r="C6" s="307"/>
      <c r="D6" s="66"/>
      <c r="E6" s="66"/>
      <c r="F6" s="66"/>
      <c r="G6" s="66"/>
      <c r="H6" s="66"/>
      <c r="I6" s="66"/>
      <c r="J6" s="69"/>
      <c r="K6" s="304">
        <f t="shared" si="0"/>
        <v>0</v>
      </c>
      <c r="L6" s="303"/>
      <c r="M6" s="65"/>
      <c r="N6" s="65"/>
      <c r="O6" s="65"/>
      <c r="P6" s="65"/>
      <c r="Q6" s="65"/>
      <c r="R6" s="65"/>
      <c r="S6" s="65"/>
      <c r="T6" s="80"/>
      <c r="U6" s="68"/>
    </row>
    <row r="7" spans="1:21" s="24" customFormat="1" x14ac:dyDescent="0.25">
      <c r="A7" s="305" t="s">
        <v>705</v>
      </c>
      <c r="B7" s="335" t="s">
        <v>706</v>
      </c>
      <c r="C7" s="307">
        <v>311</v>
      </c>
      <c r="D7" s="66"/>
      <c r="E7" s="66"/>
      <c r="F7" s="66">
        <v>50</v>
      </c>
      <c r="G7" s="66">
        <v>50</v>
      </c>
      <c r="H7" s="66">
        <v>70</v>
      </c>
      <c r="I7" s="66">
        <v>100</v>
      </c>
      <c r="J7" s="69">
        <v>41</v>
      </c>
      <c r="K7" s="307">
        <f t="shared" si="0"/>
        <v>311</v>
      </c>
      <c r="L7" s="305"/>
      <c r="M7" s="66"/>
      <c r="N7" s="66"/>
      <c r="O7" s="66"/>
      <c r="P7" s="66"/>
      <c r="Q7" s="66"/>
      <c r="R7" s="66"/>
      <c r="S7" s="66"/>
      <c r="T7" s="306"/>
      <c r="U7" s="69"/>
    </row>
    <row r="8" spans="1:21" s="23" customFormat="1" x14ac:dyDescent="0.25">
      <c r="A8" s="303"/>
      <c r="B8" s="67" t="s">
        <v>152</v>
      </c>
      <c r="C8" s="304"/>
      <c r="D8" s="66"/>
      <c r="E8" s="66"/>
      <c r="F8" s="66"/>
      <c r="G8" s="66"/>
      <c r="H8" s="66"/>
      <c r="I8" s="66"/>
      <c r="J8" s="69"/>
      <c r="K8" s="307">
        <f t="shared" si="0"/>
        <v>0</v>
      </c>
      <c r="L8" s="303"/>
      <c r="M8" s="65"/>
      <c r="N8" s="65"/>
      <c r="O8" s="65"/>
      <c r="P8" s="65"/>
      <c r="Q8" s="65"/>
      <c r="R8" s="65"/>
      <c r="S8" s="65"/>
      <c r="T8" s="80"/>
      <c r="U8" s="68"/>
    </row>
    <row r="9" spans="1:21" s="23" customFormat="1" ht="15.75" thickBot="1" x14ac:dyDescent="0.3">
      <c r="A9" s="303" t="s">
        <v>522</v>
      </c>
      <c r="B9" s="335" t="s">
        <v>524</v>
      </c>
      <c r="C9" s="307">
        <v>20</v>
      </c>
      <c r="D9" s="66"/>
      <c r="E9" s="66"/>
      <c r="F9" s="66"/>
      <c r="G9" s="66">
        <v>20</v>
      </c>
      <c r="H9" s="66"/>
      <c r="I9" s="66"/>
      <c r="J9" s="69"/>
      <c r="K9" s="307">
        <f t="shared" si="0"/>
        <v>20</v>
      </c>
      <c r="L9" s="303"/>
      <c r="M9" s="65"/>
      <c r="N9" s="65"/>
      <c r="O9" s="65"/>
      <c r="P9" s="65"/>
      <c r="Q9" s="65"/>
      <c r="R9" s="65"/>
      <c r="S9" s="65"/>
      <c r="T9" s="80"/>
      <c r="U9" s="68"/>
    </row>
    <row r="10" spans="1:21" ht="15.75" thickBot="1" x14ac:dyDescent="0.3">
      <c r="A10" s="229"/>
      <c r="B10" s="354" t="s">
        <v>17</v>
      </c>
      <c r="C10" s="344">
        <f t="shared" ref="C10:J10" si="1">SUM(C4:C9)</f>
        <v>491</v>
      </c>
      <c r="D10" s="345">
        <f t="shared" si="1"/>
        <v>0</v>
      </c>
      <c r="E10" s="345">
        <f t="shared" si="1"/>
        <v>0</v>
      </c>
      <c r="F10" s="345">
        <f t="shared" si="1"/>
        <v>50</v>
      </c>
      <c r="G10" s="345">
        <f t="shared" si="1"/>
        <v>110</v>
      </c>
      <c r="H10" s="345">
        <f t="shared" si="1"/>
        <v>110</v>
      </c>
      <c r="I10" s="345">
        <f t="shared" si="1"/>
        <v>130</v>
      </c>
      <c r="J10" s="355">
        <f t="shared" si="1"/>
        <v>91</v>
      </c>
      <c r="K10" s="344">
        <f t="shared" si="0"/>
        <v>491</v>
      </c>
      <c r="L10" s="229"/>
      <c r="M10" s="230"/>
      <c r="N10" s="230"/>
      <c r="O10" s="230"/>
      <c r="P10" s="230"/>
      <c r="Q10" s="230"/>
      <c r="R10" s="230"/>
      <c r="S10" s="230"/>
      <c r="T10" s="409"/>
      <c r="U10" s="356"/>
    </row>
    <row r="11" spans="1:21" x14ac:dyDescent="0.25">
      <c r="A11" s="57"/>
      <c r="B11" s="57"/>
      <c r="C11" s="54"/>
      <c r="D11" s="54"/>
      <c r="E11" s="54"/>
      <c r="F11" s="54"/>
      <c r="G11" s="54"/>
      <c r="H11" s="54"/>
      <c r="I11" s="54"/>
      <c r="J11" s="54"/>
    </row>
    <row r="12" spans="1:21" x14ac:dyDescent="0.25">
      <c r="A12" s="64"/>
      <c r="C12" s="57"/>
    </row>
    <row r="13" spans="1:21" x14ac:dyDescent="0.25">
      <c r="B13" s="167"/>
    </row>
    <row r="14" spans="1:21" x14ac:dyDescent="0.25">
      <c r="A14" s="7"/>
      <c r="B14" s="232"/>
      <c r="E14" s="57"/>
      <c r="F14" s="57"/>
      <c r="G14" s="57"/>
    </row>
    <row r="15" spans="1:21" x14ac:dyDescent="0.25">
      <c r="A15" s="56"/>
    </row>
    <row r="16" spans="1:21" x14ac:dyDescent="0.25">
      <c r="B16" s="232"/>
    </row>
    <row r="19" spans="6:10" x14ac:dyDescent="0.25">
      <c r="F19" s="58"/>
      <c r="G19" s="58"/>
      <c r="H19" s="58"/>
      <c r="I19" s="58"/>
      <c r="J19" s="58"/>
    </row>
    <row r="21" spans="6:10" x14ac:dyDescent="0.25">
      <c r="G21" s="58"/>
      <c r="H21" s="58"/>
      <c r="I21" s="58"/>
      <c r="J21" s="58"/>
    </row>
  </sheetData>
  <phoneticPr fontId="36" type="noConversion"/>
  <pageMargins left="0.23622047244094491" right="0.23622047244094491" top="0.74803149606299213" bottom="0.74803149606299213" header="0.31496062992125984" footer="0.31496062992125984"/>
  <pageSetup paperSize="8" scale="68" fitToHeight="0" orientation="landscape" r:id="rId1"/>
  <headerFooter>
    <oddFooter>&amp;C&amp;P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a) All Sites</vt:lpstr>
      <vt:lpstr>b1) Commitments outline</vt:lpstr>
      <vt:lpstr>b2) Commitments full</vt:lpstr>
      <vt:lpstr>b3) Commitments shared accom</vt:lpstr>
      <vt:lpstr>c) Small SHLAA Sites</vt:lpstr>
      <vt:lpstr>d) Windfalls</vt:lpstr>
      <vt:lpstr>e) Canalside &amp; Emp Areas</vt:lpstr>
      <vt:lpstr>f) Allocated Bfield Sites</vt:lpstr>
      <vt:lpstr>g) Allocated Gfield Sites</vt:lpstr>
      <vt:lpstr>h) Allocated Sites Villages</vt:lpstr>
      <vt:lpstr>Supply by Spatial Area</vt:lpstr>
      <vt:lpstr>Supply by Village</vt:lpstr>
      <vt:lpstr>cheese</vt:lpstr>
      <vt:lpstr>'f) Allocated Bfield Sites'!Print_Area</vt:lpstr>
    </vt:vector>
  </TitlesOfParts>
  <Company>Warwick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Jones</dc:creator>
  <cp:lastModifiedBy>Adam James</cp:lastModifiedBy>
  <cp:lastPrinted>2018-07-05T14:05:12Z</cp:lastPrinted>
  <dcterms:created xsi:type="dcterms:W3CDTF">2014-01-22T09:36:47Z</dcterms:created>
  <dcterms:modified xsi:type="dcterms:W3CDTF">2022-12-13T14:33:21Z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f64b5a-70e3-4d13-98dc-9c006fabbb8e_Enabled">
    <vt:lpwstr>true</vt:lpwstr>
  </property>
  <property fmtid="{D5CDD505-2E9C-101B-9397-08002B2CF9AE}" pid="3" name="MSIP_Label_c6f64b5a-70e3-4d13-98dc-9c006fabbb8e_SetDate">
    <vt:lpwstr>2022-10-28T13:09:54Z</vt:lpwstr>
  </property>
  <property fmtid="{D5CDD505-2E9C-101B-9397-08002B2CF9AE}" pid="4" name="MSIP_Label_c6f64b5a-70e3-4d13-98dc-9c006fabbb8e_Method">
    <vt:lpwstr>Standard</vt:lpwstr>
  </property>
  <property fmtid="{D5CDD505-2E9C-101B-9397-08002B2CF9AE}" pid="5" name="MSIP_Label_c6f64b5a-70e3-4d13-98dc-9c006fabbb8e_Name">
    <vt:lpwstr>Not Classified</vt:lpwstr>
  </property>
  <property fmtid="{D5CDD505-2E9C-101B-9397-08002B2CF9AE}" pid="6" name="MSIP_Label_c6f64b5a-70e3-4d13-98dc-9c006fabbb8e_SiteId">
    <vt:lpwstr>a299760a-16eb-4f36-84d7-1c6fdd63f547</vt:lpwstr>
  </property>
  <property fmtid="{D5CDD505-2E9C-101B-9397-08002B2CF9AE}" pid="7" name="MSIP_Label_c6f64b5a-70e3-4d13-98dc-9c006fabbb8e_ActionId">
    <vt:lpwstr>fdd339b0-2ce3-4edf-b740-2440583f9b64</vt:lpwstr>
  </property>
  <property fmtid="{D5CDD505-2E9C-101B-9397-08002B2CF9AE}" pid="8" name="MSIP_Label_c6f64b5a-70e3-4d13-98dc-9c006fabbb8e_ContentBits">
    <vt:lpwstr>0</vt:lpwstr>
  </property>
</Properties>
</file>