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FLAVIA4\planningdata\Policy &amp; Projects\Policy &amp; Delivery\Policy\Housing Trajectory and 5YLS\Housing trajectory 2020\"/>
    </mc:Choice>
  </mc:AlternateContent>
  <workbookProtection workbookAlgorithmName="SHA-512" workbookHashValue="Qy6iHzAXyd+Eb3SqZFXz8LAt6haTVR5FD71RGy/XsYlzy9d8JvNukPAfBFzz/SaWmkV119Or8FC1fPz8eGh6fA==" workbookSaltValue="Iw/GDWtpzipA0iIREWQ1IQ==" workbookSpinCount="100000" lockStructure="1"/>
  <bookViews>
    <workbookView xWindow="-120" yWindow="-120" windowWidth="20730" windowHeight="11160" tabRatio="885"/>
  </bookViews>
  <sheets>
    <sheet name="a) All Sites" sheetId="1" r:id="rId1"/>
    <sheet name="b1) Commitments outline" sheetId="30" r:id="rId2"/>
    <sheet name="b2) Commitments full" sheetId="31" r:id="rId3"/>
    <sheet name="b3) Commitments shared accom" sheetId="32" r:id="rId4"/>
    <sheet name="c) Small SHLAA Sites" sheetId="4" r:id="rId5"/>
    <sheet name="d) Windfalls" sheetId="9" r:id="rId6"/>
    <sheet name="e) Canalside &amp; Emp Areas" sheetId="6" r:id="rId7"/>
    <sheet name="f) Allocated Bfield Sites" sheetId="5" r:id="rId8"/>
    <sheet name="g) Allocated Gfield Sites" sheetId="7" r:id="rId9"/>
    <sheet name="h) Allocated Sites Villages" sheetId="13" r:id="rId10"/>
    <sheet name="Supply by Spatial Area" sheetId="20" state="hidden" r:id="rId11"/>
    <sheet name="Supply by Village" sheetId="21" state="hidden" r:id="rId12"/>
  </sheets>
  <definedNames>
    <definedName name="_xlnm._FilterDatabase" localSheetId="4" hidden="1">'c) Small SHLAA Sites'!$A$1:$M$12</definedName>
    <definedName name="cheese">'c) Small SHLAA Sites'!$M$2:$M$10</definedName>
    <definedName name="_xlnm.Print_Area" localSheetId="7">'f) Allocated Bfield Sites'!$A$1:$L$9</definedName>
    <definedName name="Range">'c) Small SHLAA Sites'!#REF!</definedName>
    <definedName name="SpatialArea">'c) Small SHLAA Sites'!#REF!</definedName>
  </definedNames>
  <calcPr calcId="162913"/>
  <pivotCaches>
    <pivotCache cacheId="0" r:id="rId13"/>
    <pivotCache cacheId="1" r:id="rId14"/>
    <pivotCache cacheId="2" r:id="rId15"/>
    <pivotCache cacheId="3" r:id="rId16"/>
    <pivotCache cacheId="4" r:id="rId17"/>
    <pivotCache cacheId="5" r:id="rId18"/>
    <pivotCache cacheId="6" r:id="rId19"/>
    <pivotCache cacheId="7" r:id="rId20"/>
    <pivotCache cacheId="8" r:id="rId21"/>
    <pivotCache cacheId="9" r:id="rId22"/>
    <pivotCache cacheId="10" r:id="rId23"/>
  </pivotCaches>
</workbook>
</file>

<file path=xl/calcChain.xml><?xml version="1.0" encoding="utf-8"?>
<calcChain xmlns="http://schemas.openxmlformats.org/spreadsheetml/2006/main">
  <c r="S15" i="31" l="1"/>
  <c r="B46" i="1" l="1"/>
  <c r="G8" i="13" l="1"/>
  <c r="N6" i="13"/>
  <c r="M9" i="7" l="1"/>
  <c r="L5" i="6" l="1"/>
  <c r="L6" i="6"/>
  <c r="D6" i="6"/>
  <c r="E6" i="6"/>
  <c r="F6" i="6"/>
  <c r="G6" i="6"/>
  <c r="H6" i="6"/>
  <c r="I6" i="6"/>
  <c r="J6" i="6"/>
  <c r="K6" i="6"/>
  <c r="C6" i="6"/>
  <c r="B6" i="6"/>
  <c r="B35" i="1" l="1"/>
  <c r="B32" i="1"/>
  <c r="K22" i="1"/>
  <c r="C15" i="1"/>
  <c r="O8" i="1"/>
  <c r="P8" i="1"/>
  <c r="Q8" i="1"/>
  <c r="R8" i="1"/>
  <c r="S8" i="1"/>
  <c r="T8" i="1"/>
  <c r="O7" i="1"/>
  <c r="P7" i="1"/>
  <c r="Q7" i="1"/>
  <c r="R7" i="1"/>
  <c r="S7" i="1"/>
  <c r="T7" i="1"/>
  <c r="U4" i="1" l="1"/>
  <c r="B4" i="1"/>
  <c r="M4" i="7" l="1"/>
  <c r="M6" i="5" l="1"/>
  <c r="G97" i="32" l="1"/>
  <c r="G93" i="32"/>
  <c r="G89" i="32"/>
  <c r="G85" i="32"/>
  <c r="G82" i="32"/>
  <c r="F75" i="32"/>
  <c r="F71" i="32"/>
  <c r="F63" i="32"/>
  <c r="F60" i="32"/>
  <c r="F56" i="32"/>
  <c r="F53" i="32"/>
  <c r="E47" i="32"/>
  <c r="E43" i="32"/>
  <c r="E39" i="32"/>
  <c r="E35" i="32"/>
  <c r="E31" i="32"/>
  <c r="E27" i="32"/>
  <c r="E23" i="32"/>
  <c r="E19" i="32"/>
  <c r="E16" i="32"/>
  <c r="D10" i="32"/>
  <c r="D99" i="32" s="1"/>
  <c r="D101" i="32" s="1"/>
  <c r="D103" i="32" s="1"/>
  <c r="B7" i="1" s="1"/>
  <c r="H230" i="31"/>
  <c r="L230" i="31" s="1"/>
  <c r="H231" i="31"/>
  <c r="B6" i="1" s="1"/>
  <c r="S6" i="31"/>
  <c r="S7" i="31"/>
  <c r="S8" i="31"/>
  <c r="S9" i="31"/>
  <c r="S10" i="31"/>
  <c r="S11" i="31"/>
  <c r="S12" i="31"/>
  <c r="S13" i="31"/>
  <c r="S14" i="31"/>
  <c r="S16" i="31"/>
  <c r="S17" i="31"/>
  <c r="S18" i="31"/>
  <c r="S19" i="31"/>
  <c r="S20" i="31"/>
  <c r="S21" i="31"/>
  <c r="S22" i="31"/>
  <c r="S23" i="31"/>
  <c r="S24" i="31"/>
  <c r="S25" i="31"/>
  <c r="S26" i="31"/>
  <c r="S27" i="31"/>
  <c r="S28" i="31"/>
  <c r="S29" i="31"/>
  <c r="S30" i="31"/>
  <c r="S31" i="31"/>
  <c r="S32" i="31"/>
  <c r="S33" i="31"/>
  <c r="S34" i="31"/>
  <c r="S35" i="31"/>
  <c r="S36" i="31"/>
  <c r="S37" i="31"/>
  <c r="S38" i="31"/>
  <c r="S39" i="31"/>
  <c r="S5" i="31"/>
  <c r="K229" i="31"/>
  <c r="L229" i="31"/>
  <c r="M229" i="31"/>
  <c r="M231" i="31" s="1"/>
  <c r="O6" i="1" s="1"/>
  <c r="N229" i="31"/>
  <c r="N231" i="31" s="1"/>
  <c r="P6" i="1" s="1"/>
  <c r="O229" i="31"/>
  <c r="O231" i="31" s="1"/>
  <c r="Q6" i="1" s="1"/>
  <c r="P229" i="31"/>
  <c r="P231" i="31" s="1"/>
  <c r="R6" i="1" s="1"/>
  <c r="Q229" i="31"/>
  <c r="Q231" i="31" s="1"/>
  <c r="S6" i="1" s="1"/>
  <c r="R229" i="31"/>
  <c r="R231" i="31" s="1"/>
  <c r="T6" i="1" s="1"/>
  <c r="H229" i="31"/>
  <c r="J229" i="31"/>
  <c r="S227" i="31"/>
  <c r="L231" i="31" l="1"/>
  <c r="N6" i="1" s="1"/>
  <c r="F99" i="32"/>
  <c r="F101" i="32" s="1"/>
  <c r="S229" i="31"/>
  <c r="E99" i="32"/>
  <c r="E101" i="32" s="1"/>
  <c r="J103" i="32"/>
  <c r="M7" i="1" s="1"/>
  <c r="K103" i="32"/>
  <c r="N7" i="1" s="1"/>
  <c r="I103" i="32"/>
  <c r="L7" i="1" s="1"/>
  <c r="B43" i="1" s="1"/>
  <c r="G99" i="32"/>
  <c r="G101" i="32" s="1"/>
  <c r="K230" i="31"/>
  <c r="K231" i="31" s="1"/>
  <c r="M6" i="1" s="1"/>
  <c r="J230" i="31"/>
  <c r="R103" i="32" l="1"/>
  <c r="D104" i="32"/>
  <c r="B8" i="1" s="1"/>
  <c r="J231" i="31"/>
  <c r="L6" i="1" s="1"/>
  <c r="S230" i="31"/>
  <c r="S231" i="31" l="1"/>
  <c r="J104" i="32"/>
  <c r="M8" i="1" s="1"/>
  <c r="I104" i="32"/>
  <c r="L8" i="1" s="1"/>
  <c r="K104" i="32"/>
  <c r="N8" i="1" s="1"/>
  <c r="O9" i="30"/>
  <c r="O10" i="30"/>
  <c r="O11" i="30"/>
  <c r="O12" i="30"/>
  <c r="O13" i="30"/>
  <c r="O14" i="30"/>
  <c r="O8" i="30"/>
  <c r="O5" i="30"/>
  <c r="G18" i="30"/>
  <c r="H18" i="30"/>
  <c r="I18" i="30"/>
  <c r="I20" i="30" s="1"/>
  <c r="O5" i="1" s="1"/>
  <c r="J18" i="30"/>
  <c r="J20" i="30" s="1"/>
  <c r="P5" i="1" s="1"/>
  <c r="K18" i="30"/>
  <c r="K20" i="30" s="1"/>
  <c r="Q5" i="1" s="1"/>
  <c r="L18" i="30"/>
  <c r="L20" i="30" s="1"/>
  <c r="R5" i="1" s="1"/>
  <c r="M18" i="30"/>
  <c r="M20" i="30" s="1"/>
  <c r="S5" i="1" s="1"/>
  <c r="N18" i="30"/>
  <c r="N20" i="30" s="1"/>
  <c r="T5" i="1" s="1"/>
  <c r="F18" i="30"/>
  <c r="F19" i="30"/>
  <c r="D20" i="30"/>
  <c r="B5" i="1" s="1"/>
  <c r="D18" i="30"/>
  <c r="D19" i="30"/>
  <c r="H19" i="30" s="1"/>
  <c r="O19" i="30" l="1"/>
  <c r="G19" i="30"/>
  <c r="F20" i="30"/>
  <c r="L5" i="1" s="1"/>
  <c r="G20" i="30"/>
  <c r="M5" i="1" s="1"/>
  <c r="B44" i="1"/>
  <c r="H20" i="30"/>
  <c r="N5" i="1" s="1"/>
  <c r="O18" i="30"/>
  <c r="R104" i="32"/>
  <c r="B42" i="1" l="1"/>
  <c r="O20" i="30"/>
  <c r="M7" i="7"/>
  <c r="L3" i="9" l="1"/>
  <c r="M3" i="4" l="1"/>
  <c r="M4" i="4"/>
  <c r="M5" i="4"/>
  <c r="M6" i="4"/>
  <c r="M7" i="4"/>
  <c r="M8" i="4"/>
  <c r="M9" i="4"/>
  <c r="M10" i="4"/>
  <c r="M4" i="5"/>
  <c r="M5" i="5"/>
  <c r="M7" i="5"/>
  <c r="M8" i="5"/>
  <c r="N3" i="13"/>
  <c r="N4" i="13"/>
  <c r="N5" i="13"/>
  <c r="N7" i="13"/>
  <c r="C11" i="4" l="1"/>
  <c r="L3" i="6" l="1"/>
  <c r="J22" i="1" l="1"/>
  <c r="U7" i="1" l="1"/>
  <c r="U6" i="1"/>
  <c r="U8" i="1" l="1"/>
  <c r="U5" i="1"/>
  <c r="I22" i="1"/>
  <c r="M6" i="7" l="1"/>
  <c r="M13" i="7"/>
  <c r="L15" i="7"/>
  <c r="K15" i="7"/>
  <c r="J15" i="7"/>
  <c r="I15" i="7"/>
  <c r="H15" i="7"/>
  <c r="G15" i="7"/>
  <c r="F15" i="7"/>
  <c r="N13" i="1" s="1"/>
  <c r="E15" i="7"/>
  <c r="D15" i="7"/>
  <c r="C15" i="7"/>
  <c r="B13" i="1" s="1"/>
  <c r="M14" i="7"/>
  <c r="M5" i="7"/>
  <c r="M10" i="7"/>
  <c r="M15" i="7" l="1"/>
  <c r="L13" i="1" l="1"/>
  <c r="M13" i="1"/>
  <c r="O13" i="1"/>
  <c r="P13" i="1"/>
  <c r="Q13" i="1"/>
  <c r="R13" i="1"/>
  <c r="S13" i="1"/>
  <c r="T13" i="1"/>
  <c r="U13" i="1" l="1"/>
  <c r="B39" i="21" l="1"/>
  <c r="D39" i="21"/>
  <c r="B12" i="21"/>
  <c r="B41" i="21" s="1"/>
  <c r="E19" i="21"/>
  <c r="E20" i="21"/>
  <c r="E21" i="21"/>
  <c r="E22" i="21"/>
  <c r="E23" i="21"/>
  <c r="E24" i="21"/>
  <c r="E26" i="21"/>
  <c r="E27" i="21"/>
  <c r="E28" i="21"/>
  <c r="E29" i="21"/>
  <c r="E31" i="21"/>
  <c r="E32" i="21"/>
  <c r="E34" i="21"/>
  <c r="E35" i="21"/>
  <c r="E37" i="21"/>
  <c r="E38" i="21"/>
  <c r="C11" i="21"/>
  <c r="C4" i="21"/>
  <c r="L4" i="6" l="1"/>
  <c r="D5" i="21"/>
  <c r="C25" i="21"/>
  <c r="C15" i="21"/>
  <c r="D4" i="21"/>
  <c r="C6" i="21"/>
  <c r="C13" i="20"/>
  <c r="B73" i="20"/>
  <c r="B71" i="20"/>
  <c r="D11" i="21"/>
  <c r="D3" i="21"/>
  <c r="C5" i="21"/>
  <c r="D10" i="21"/>
  <c r="C18" i="21"/>
  <c r="B70" i="20"/>
  <c r="D9" i="21"/>
  <c r="C36" i="21"/>
  <c r="C3" i="21"/>
  <c r="D8" i="21"/>
  <c r="C33" i="21"/>
  <c r="C2" i="21"/>
  <c r="D7" i="21"/>
  <c r="C30" i="21"/>
  <c r="C17" i="21"/>
  <c r="D6" i="21"/>
  <c r="C9" i="21"/>
  <c r="C16" i="21"/>
  <c r="C14" i="20"/>
  <c r="D2" i="21"/>
  <c r="C15" i="20"/>
  <c r="B72" i="20"/>
  <c r="C16" i="20" l="1"/>
  <c r="E16" i="21"/>
  <c r="E2" i="21"/>
  <c r="C12" i="21"/>
  <c r="E18" i="21"/>
  <c r="E6" i="21"/>
  <c r="E9" i="21"/>
  <c r="E33" i="21"/>
  <c r="D12" i="21"/>
  <c r="D41" i="21" s="1"/>
  <c r="E4" i="21"/>
  <c r="E8" i="21"/>
  <c r="E10" i="21"/>
  <c r="C39" i="21"/>
  <c r="E15" i="21"/>
  <c r="E17" i="21"/>
  <c r="E3" i="21"/>
  <c r="E5" i="21"/>
  <c r="E25" i="21"/>
  <c r="E30" i="21"/>
  <c r="E36" i="21"/>
  <c r="E7" i="21"/>
  <c r="E11" i="21"/>
  <c r="B74" i="20"/>
  <c r="B69" i="20"/>
  <c r="B75" i="20" l="1"/>
  <c r="C69" i="20" s="1"/>
  <c r="E12" i="21"/>
  <c r="C41" i="21"/>
  <c r="E39" i="21"/>
  <c r="D11" i="4"/>
  <c r="D12" i="4" s="1"/>
  <c r="E11" i="4"/>
  <c r="E12" i="4" s="1"/>
  <c r="F11" i="4"/>
  <c r="G11" i="4"/>
  <c r="G12" i="4" s="1"/>
  <c r="H11" i="4"/>
  <c r="H12" i="4" s="1"/>
  <c r="I11" i="4"/>
  <c r="I12" i="4" s="1"/>
  <c r="J11" i="4"/>
  <c r="J12" i="4" s="1"/>
  <c r="K11" i="4"/>
  <c r="K12" i="4" s="1"/>
  <c r="L11" i="4"/>
  <c r="L12" i="4" s="1"/>
  <c r="C74" i="20" l="1"/>
  <c r="F12" i="4"/>
  <c r="N9" i="1" s="1"/>
  <c r="M11" i="4"/>
  <c r="M12" i="4" s="1"/>
  <c r="E41" i="21"/>
  <c r="C71" i="20"/>
  <c r="C75" i="20"/>
  <c r="C72" i="20"/>
  <c r="C73" i="20"/>
  <c r="C70" i="20"/>
  <c r="D8" i="13" l="1"/>
  <c r="B14" i="1" s="1"/>
  <c r="E8" i="13"/>
  <c r="L14" i="1" s="1"/>
  <c r="F8" i="13"/>
  <c r="M14" i="1" s="1"/>
  <c r="N14" i="1"/>
  <c r="H8" i="13"/>
  <c r="O14" i="1" s="1"/>
  <c r="I8" i="13"/>
  <c r="P14" i="1" s="1"/>
  <c r="J8" i="13"/>
  <c r="Q14" i="1" s="1"/>
  <c r="K8" i="13"/>
  <c r="R14" i="1" s="1"/>
  <c r="L8" i="13"/>
  <c r="S14" i="1" s="1"/>
  <c r="M8" i="13"/>
  <c r="T14" i="1" s="1"/>
  <c r="U14" i="1" l="1"/>
  <c r="N8" i="13"/>
  <c r="L9" i="1" l="1"/>
  <c r="M9" i="1"/>
  <c r="O9" i="1"/>
  <c r="P9" i="1"/>
  <c r="Q9" i="1"/>
  <c r="R9" i="1"/>
  <c r="S9" i="1"/>
  <c r="T9" i="1"/>
  <c r="C12" i="4"/>
  <c r="B9" i="1" s="1"/>
  <c r="B45" i="1" l="1"/>
  <c r="U9" i="1"/>
  <c r="L9" i="5"/>
  <c r="T12" i="1" s="1"/>
  <c r="D9" i="5"/>
  <c r="L12" i="1" s="1"/>
  <c r="E9" i="5"/>
  <c r="F9" i="5"/>
  <c r="N12" i="1" s="1"/>
  <c r="G9" i="5"/>
  <c r="O12" i="1" s="1"/>
  <c r="H9" i="5"/>
  <c r="P12" i="1" s="1"/>
  <c r="I9" i="5"/>
  <c r="Q12" i="1" s="1"/>
  <c r="J9" i="5"/>
  <c r="R12" i="1" s="1"/>
  <c r="K9" i="5"/>
  <c r="S12" i="1" s="1"/>
  <c r="M9" i="5" l="1"/>
  <c r="M12" i="1"/>
  <c r="U12" i="1" s="1"/>
  <c r="B48" i="1" l="1"/>
  <c r="C9" i="5"/>
  <c r="B12" i="1" s="1"/>
  <c r="M11" i="7" l="1"/>
  <c r="M3" i="5"/>
  <c r="B10" i="1" l="1"/>
  <c r="B76" i="20" s="1"/>
  <c r="B77" i="20" s="1"/>
  <c r="T10" i="1"/>
  <c r="S10" i="1"/>
  <c r="R10" i="1"/>
  <c r="Q10" i="1"/>
  <c r="P10" i="1"/>
  <c r="O10" i="1"/>
  <c r="N10" i="1"/>
  <c r="M10" i="1"/>
  <c r="L10" i="1"/>
  <c r="B49" i="1" l="1"/>
  <c r="U10" i="1"/>
  <c r="B50" i="1" l="1"/>
  <c r="B52" i="1"/>
  <c r="L11" i="1"/>
  <c r="M11" i="1"/>
  <c r="N11" i="1"/>
  <c r="N15" i="1" s="1"/>
  <c r="N23" i="1" s="1"/>
  <c r="O11" i="1"/>
  <c r="P11" i="1"/>
  <c r="Q11" i="1"/>
  <c r="R11" i="1"/>
  <c r="S11" i="1"/>
  <c r="T11" i="1"/>
  <c r="E15" i="1"/>
  <c r="E22" i="1" s="1"/>
  <c r="F15" i="1"/>
  <c r="G15" i="1"/>
  <c r="G22" i="1" s="1"/>
  <c r="H15" i="1"/>
  <c r="B11" i="1"/>
  <c r="B15" i="1" s="1"/>
  <c r="B47" i="1" l="1"/>
  <c r="U11" i="1"/>
  <c r="U15" i="1" s="1"/>
  <c r="J15" i="1"/>
  <c r="T15" i="1"/>
  <c r="T23" i="1" s="1"/>
  <c r="R15" i="1"/>
  <c r="R23" i="1" s="1"/>
  <c r="P15" i="1"/>
  <c r="P23" i="1" s="1"/>
  <c r="L15" i="1"/>
  <c r="L23" i="1" s="1"/>
  <c r="K15" i="1"/>
  <c r="I15" i="1"/>
  <c r="S15" i="1"/>
  <c r="S23" i="1" s="1"/>
  <c r="Q15" i="1"/>
  <c r="Q23" i="1" s="1"/>
  <c r="O15" i="1"/>
  <c r="O23" i="1" s="1"/>
  <c r="M15" i="1"/>
  <c r="M23" i="1" s="1"/>
  <c r="H22" i="1"/>
  <c r="D15" i="1"/>
  <c r="D22" i="1" s="1"/>
  <c r="C16" i="1" l="1"/>
  <c r="N16" i="1"/>
  <c r="J16" i="1"/>
  <c r="M16" i="1"/>
  <c r="K16" i="1"/>
  <c r="I16" i="1"/>
  <c r="L16" i="1"/>
  <c r="C22" i="1"/>
  <c r="D16" i="1" l="1"/>
  <c r="F22" i="1" l="1"/>
  <c r="B33" i="1" s="1"/>
  <c r="B34" i="1" s="1"/>
  <c r="B36" i="1" s="1"/>
  <c r="B37" i="1" l="1"/>
  <c r="B38" i="1" s="1"/>
  <c r="F16" i="1"/>
  <c r="G16" i="1"/>
  <c r="E16" i="1"/>
  <c r="B39" i="1" l="1"/>
  <c r="O16" i="1"/>
  <c r="P16" i="1"/>
  <c r="Q16" i="1"/>
  <c r="R16" i="1"/>
  <c r="S16" i="1"/>
  <c r="T16" i="1"/>
  <c r="H16" i="1"/>
</calcChain>
</file>

<file path=xl/comments1.xml><?xml version="1.0" encoding="utf-8"?>
<comments xmlns="http://schemas.openxmlformats.org/spreadsheetml/2006/main">
  <authors>
    <author>Michael Brown</author>
  </authors>
  <commentList>
    <comment ref="D5" authorId="0" shapeId="0">
      <text>
        <r>
          <rPr>
            <b/>
            <sz val="9"/>
            <color indexed="81"/>
            <rFont val="Tahoma"/>
            <family val="2"/>
          </rPr>
          <t>Michael Brown:</t>
        </r>
        <r>
          <rPr>
            <sz val="9"/>
            <color indexed="81"/>
            <rFont val="Tahoma"/>
            <family val="2"/>
          </rPr>
          <t xml:space="preserve">
Of the 425 dwellings approved, 296 are in outline; the remaining 129 are found in sheet b2</t>
        </r>
      </text>
    </comment>
    <comment ref="D8" authorId="0" shapeId="0">
      <text>
        <r>
          <rPr>
            <b/>
            <sz val="9"/>
            <color indexed="81"/>
            <rFont val="Tahoma"/>
            <family val="2"/>
          </rPr>
          <t>Michael Brown:</t>
        </r>
        <r>
          <rPr>
            <sz val="9"/>
            <color indexed="81"/>
            <rFont val="Tahoma"/>
            <family val="2"/>
          </rPr>
          <t xml:space="preserve">
Of the 900 dwellings approved, 65 have reserved matters permission under W/19/0229; of the remaining 835, 710 are expected to be delivered during the plan period.</t>
        </r>
      </text>
    </comment>
    <comment ref="D9" authorId="0" shapeId="0">
      <text>
        <r>
          <rPr>
            <b/>
            <sz val="9"/>
            <color indexed="81"/>
            <rFont val="Tahoma"/>
            <family val="2"/>
          </rPr>
          <t>Michael Brown:</t>
        </r>
        <r>
          <rPr>
            <sz val="9"/>
            <color indexed="81"/>
            <rFont val="Tahoma"/>
            <family val="2"/>
          </rPr>
          <t xml:space="preserve">
Of the 735 dwellings approved, 463 have reserved matters permission under W/18/1442 (200), W/18/1832 (134), and W/19/1445 (129); the remaining 272 are here</t>
        </r>
      </text>
    </comment>
    <comment ref="D13" authorId="0" shapeId="0">
      <text>
        <r>
          <rPr>
            <b/>
            <sz val="9"/>
            <color indexed="81"/>
            <rFont val="Tahoma"/>
            <family val="2"/>
          </rPr>
          <t>Michael Brown:</t>
        </r>
        <r>
          <rPr>
            <sz val="9"/>
            <color indexed="81"/>
            <rFont val="Tahoma"/>
            <family val="2"/>
          </rPr>
          <t xml:space="preserve">
Of the 425 dwellings approved, 375 have reserved matters permission under W/19/0346; the remaining 50 are here</t>
        </r>
      </text>
    </comment>
    <comment ref="D14" authorId="0" shapeId="0">
      <text>
        <r>
          <rPr>
            <b/>
            <sz val="9"/>
            <color indexed="81"/>
            <rFont val="Tahoma"/>
            <family val="2"/>
          </rPr>
          <t>Michael Brown:</t>
        </r>
        <r>
          <rPr>
            <sz val="9"/>
            <color indexed="81"/>
            <rFont val="Tahoma"/>
            <family val="2"/>
          </rPr>
          <t xml:space="preserve">
19 dwellings granted, but currently not clear whether this proposal will be developed.</t>
        </r>
      </text>
    </comment>
  </commentList>
</comments>
</file>

<file path=xl/comments2.xml><?xml version="1.0" encoding="utf-8"?>
<comments xmlns="http://schemas.openxmlformats.org/spreadsheetml/2006/main">
  <authors>
    <author>Michael Brown</author>
  </authors>
  <commentList>
    <comment ref="D15" authorId="0" shapeId="0">
      <text>
        <r>
          <rPr>
            <b/>
            <sz val="9"/>
            <color indexed="81"/>
            <rFont val="Tahoma"/>
            <charset val="1"/>
          </rPr>
          <t>Michael Brown:</t>
        </r>
        <r>
          <rPr>
            <sz val="9"/>
            <color indexed="81"/>
            <rFont val="Tahoma"/>
            <charset val="1"/>
          </rPr>
          <t xml:space="preserve">
Variation application W/20/0188 (approved after the end of the monitoring year) increased the number of dwellings to 150</t>
        </r>
      </text>
    </comment>
    <comment ref="D21" authorId="0" shapeId="0">
      <text>
        <r>
          <rPr>
            <b/>
            <sz val="9"/>
            <color indexed="81"/>
            <rFont val="Tahoma"/>
            <charset val="1"/>
          </rPr>
          <t>Michael Brown:</t>
        </r>
        <r>
          <rPr>
            <sz val="9"/>
            <color indexed="81"/>
            <rFont val="Tahoma"/>
            <charset val="1"/>
          </rPr>
          <t xml:space="preserve">
Additional 13 dwellings granted permission under W/20/0502 subject to S106, after the end of the 2019/20 monitoring year.</t>
        </r>
      </text>
    </comment>
    <comment ref="D227" authorId="0" shapeId="0">
      <text>
        <r>
          <rPr>
            <b/>
            <sz val="9"/>
            <color indexed="81"/>
            <rFont val="Tahoma"/>
            <family val="2"/>
          </rPr>
          <t>Michael Brown:</t>
        </r>
        <r>
          <rPr>
            <sz val="9"/>
            <color indexed="81"/>
            <rFont val="Tahoma"/>
            <family val="2"/>
          </rPr>
          <t xml:space="preserve">
Of the 425 dwellings approved, 129 have full permission. The remaining 296 in outline can be found in sheet b1</t>
        </r>
      </text>
    </comment>
  </commentList>
</comments>
</file>

<file path=xl/comments3.xml><?xml version="1.0" encoding="utf-8"?>
<comments xmlns="http://schemas.openxmlformats.org/spreadsheetml/2006/main">
  <authors>
    <author>Michael Brown</author>
  </authors>
  <commentList>
    <comment ref="F67" authorId="0" shapeId="0">
      <text>
        <r>
          <rPr>
            <b/>
            <sz val="9"/>
            <color indexed="81"/>
            <rFont val="Tahoma"/>
            <family val="2"/>
          </rPr>
          <t xml:space="preserve">Michael Brown
</t>
        </r>
        <r>
          <rPr>
            <sz val="9"/>
            <color indexed="81"/>
            <rFont val="Tahoma"/>
            <family val="2"/>
          </rPr>
          <t>Demolition of 214 PBSA beds has already occurred</t>
        </r>
      </text>
    </comment>
    <comment ref="F68" authorId="0" shapeId="0">
      <text>
        <r>
          <rPr>
            <b/>
            <sz val="9"/>
            <color indexed="81"/>
            <rFont val="Tahoma"/>
            <family val="2"/>
          </rPr>
          <t>Michael Brown:</t>
        </r>
        <r>
          <rPr>
            <sz val="9"/>
            <color indexed="81"/>
            <rFont val="Tahoma"/>
            <family val="2"/>
          </rPr>
          <t xml:space="preserve">
Of the 828 PBSA beds granted permission, 382 are already complete with the remaining 446 under construction</t>
        </r>
      </text>
    </comment>
  </commentList>
</comments>
</file>

<file path=xl/comments4.xml><?xml version="1.0" encoding="utf-8"?>
<comments xmlns="http://schemas.openxmlformats.org/spreadsheetml/2006/main">
  <authors>
    <author>Michael Brown</author>
  </authors>
  <commentList>
    <comment ref="C3" authorId="0" shapeId="0">
      <text>
        <r>
          <rPr>
            <b/>
            <sz val="9"/>
            <color indexed="81"/>
            <rFont val="Tahoma"/>
            <charset val="1"/>
          </rPr>
          <t>Michael Brown:</t>
        </r>
        <r>
          <rPr>
            <sz val="9"/>
            <color indexed="81"/>
            <rFont val="Tahoma"/>
            <charset val="1"/>
          </rPr>
          <t xml:space="preserve">
SHLAA identified this site as suitable for 10 dwellings; now not expected to come forward for housing</t>
        </r>
      </text>
    </comment>
    <comment ref="C4" authorId="0" shapeId="0">
      <text>
        <r>
          <rPr>
            <b/>
            <sz val="9"/>
            <color indexed="81"/>
            <rFont val="Tahoma"/>
            <charset val="1"/>
          </rPr>
          <t>Michael Brown:</t>
        </r>
        <r>
          <rPr>
            <sz val="9"/>
            <color indexed="81"/>
            <rFont val="Tahoma"/>
            <charset val="1"/>
          </rPr>
          <t xml:space="preserve">
SHLAA identified this part of the site as suitable for 20 dwellings; now not expected to come forward for housing</t>
        </r>
      </text>
    </comment>
    <comment ref="C5" authorId="0" shapeId="0">
      <text>
        <r>
          <rPr>
            <b/>
            <sz val="9"/>
            <color indexed="81"/>
            <rFont val="Tahoma"/>
            <charset val="1"/>
          </rPr>
          <t>Michael Brown:</t>
        </r>
        <r>
          <rPr>
            <sz val="9"/>
            <color indexed="81"/>
            <rFont val="Tahoma"/>
            <charset val="1"/>
          </rPr>
          <t xml:space="preserve">
SHLAA identified this site as suitable for 5 dwellings; no plans to build here in the near future.</t>
        </r>
      </text>
    </comment>
    <comment ref="C6" authorId="0" shapeId="0">
      <text>
        <r>
          <rPr>
            <b/>
            <sz val="8"/>
            <color indexed="81"/>
            <rFont val="Tahoma"/>
            <family val="2"/>
          </rPr>
          <t>Michael Brown:</t>
        </r>
        <r>
          <rPr>
            <sz val="8"/>
            <color indexed="81"/>
            <rFont val="Tahoma"/>
            <family val="2"/>
          </rPr>
          <t xml:space="preserve">
SHLAA identified site suitable for 6 dwellings, now expected to come forward for non-residential uses</t>
        </r>
      </text>
    </comment>
    <comment ref="C7" authorId="0" shapeId="0">
      <text>
        <r>
          <rPr>
            <b/>
            <sz val="9"/>
            <color indexed="81"/>
            <rFont val="Tahoma"/>
            <charset val="1"/>
          </rPr>
          <t>Michael Brown:</t>
        </r>
        <r>
          <rPr>
            <sz val="9"/>
            <color indexed="81"/>
            <rFont val="Tahoma"/>
            <charset val="1"/>
          </rPr>
          <t xml:space="preserve">
Identified in SHLAA as suitable for 5 dwellings; now not expected to come forward for residential use.</t>
        </r>
      </text>
    </comment>
    <comment ref="C8" authorId="0" shapeId="0">
      <text>
        <r>
          <rPr>
            <b/>
            <sz val="9"/>
            <color indexed="81"/>
            <rFont val="Tahoma"/>
            <charset val="1"/>
          </rPr>
          <t>Michael Brown:</t>
        </r>
        <r>
          <rPr>
            <sz val="9"/>
            <color indexed="81"/>
            <rFont val="Tahoma"/>
            <charset val="1"/>
          </rPr>
          <t xml:space="preserve">
SHLAA identified as suitable for 20 dwellings; now not clear whether site will come forward for residential use.</t>
        </r>
      </text>
    </comment>
    <comment ref="C9" authorId="0" shapeId="0">
      <text>
        <r>
          <rPr>
            <b/>
            <sz val="9"/>
            <color indexed="81"/>
            <rFont val="Tahoma"/>
            <charset val="1"/>
          </rPr>
          <t>Michael Brown:</t>
        </r>
        <r>
          <rPr>
            <sz val="9"/>
            <color indexed="81"/>
            <rFont val="Tahoma"/>
            <charset val="1"/>
          </rPr>
          <t xml:space="preserve">
SHLAA identified as suitable for 42 dwellings; now not clear whether site will come forward for residential use.</t>
        </r>
      </text>
    </comment>
  </commentList>
</comments>
</file>

<file path=xl/comments5.xml><?xml version="1.0" encoding="utf-8"?>
<comments xmlns="http://schemas.openxmlformats.org/spreadsheetml/2006/main">
  <authors>
    <author>Michael Brown</author>
  </authors>
  <commentList>
    <comment ref="C5" authorId="0" shapeId="0">
      <text>
        <r>
          <rPr>
            <b/>
            <sz val="9"/>
            <color indexed="81"/>
            <rFont val="Tahoma"/>
            <charset val="1"/>
          </rPr>
          <t>Michael Brown:</t>
        </r>
        <r>
          <rPr>
            <sz val="9"/>
            <color indexed="81"/>
            <rFont val="Tahoma"/>
            <charset val="1"/>
          </rPr>
          <t xml:space="preserve">
Application W/20/0760 currently under consideration is for 123 dwellings</t>
        </r>
      </text>
    </comment>
    <comment ref="C6" authorId="0" shapeId="0">
      <text>
        <r>
          <rPr>
            <b/>
            <sz val="9"/>
            <color indexed="81"/>
            <rFont val="Tahoma"/>
            <family val="2"/>
          </rPr>
          <t xml:space="preserve">Michael Brown:
</t>
        </r>
        <r>
          <rPr>
            <sz val="9"/>
            <color indexed="81"/>
            <rFont val="Tahoma"/>
            <family val="2"/>
          </rPr>
          <t>Local plan allocation for whole of H11 is 140 dwellings; this represents the remaining dwellings for the allocation</t>
        </r>
      </text>
    </comment>
    <comment ref="C8" authorId="0" shapeId="0">
      <text>
        <r>
          <rPr>
            <b/>
            <sz val="9"/>
            <color indexed="81"/>
            <rFont val="Tahoma"/>
            <charset val="1"/>
          </rPr>
          <t>Michael Brown:</t>
        </r>
        <r>
          <rPr>
            <sz val="9"/>
            <color indexed="81"/>
            <rFont val="Tahoma"/>
            <charset val="1"/>
          </rPr>
          <t xml:space="preserve">
Local plan allocation was for 75 dwellings; whole area likely to deliver over this largely in 'equivalent dwellings' in student accommodation. 36 represents approximate delivery of equivalent dwellings from an outline application under consideration, as a proxy for the capacity of remaining areas of this allocation</t>
        </r>
      </text>
    </comment>
  </commentList>
</comments>
</file>

<file path=xl/comments6.xml><?xml version="1.0" encoding="utf-8"?>
<comments xmlns="http://schemas.openxmlformats.org/spreadsheetml/2006/main">
  <authors>
    <author>Michael Brown</author>
  </authors>
  <commentList>
    <comment ref="C4" authorId="0" shapeId="0">
      <text>
        <r>
          <rPr>
            <b/>
            <sz val="8"/>
            <color indexed="81"/>
            <rFont val="Tahoma"/>
            <family val="2"/>
          </rPr>
          <t>Michael Brown:</t>
        </r>
        <r>
          <rPr>
            <sz val="8"/>
            <color indexed="81"/>
            <rFont val="Tahoma"/>
            <family val="2"/>
          </rPr>
          <t xml:space="preserve">
Local Plan allocation is for 500, now expected 330 in the plan period</t>
        </r>
      </text>
    </comment>
    <comment ref="C6" authorId="0" shapeId="0">
      <text>
        <r>
          <rPr>
            <b/>
            <sz val="9"/>
            <color indexed="81"/>
            <rFont val="Tahoma"/>
            <family val="2"/>
          </rPr>
          <t>Michael Brown:</t>
        </r>
        <r>
          <rPr>
            <sz val="9"/>
            <color indexed="81"/>
            <rFont val="Tahoma"/>
            <family val="2"/>
          </rPr>
          <t xml:space="preserve">
Application W/20/0667 for 54 dwellings currently under consideration</t>
        </r>
      </text>
    </comment>
    <comment ref="C7" authorId="0" shapeId="0">
      <text>
        <r>
          <rPr>
            <b/>
            <sz val="9"/>
            <color indexed="81"/>
            <rFont val="Tahoma"/>
            <family val="2"/>
          </rPr>
          <t>Michael Brown:</t>
        </r>
        <r>
          <rPr>
            <sz val="9"/>
            <color indexed="81"/>
            <rFont val="Tahoma"/>
            <family val="2"/>
          </rPr>
          <t xml:space="preserve">
W/19/1030 granted outline permission during the 2020/21 monitoring year. Permission includes 150 dwellings</t>
        </r>
      </text>
    </comment>
    <comment ref="C9" authorId="0" shapeId="0">
      <text>
        <r>
          <rPr>
            <b/>
            <sz val="8"/>
            <color indexed="81"/>
            <rFont val="Tahoma"/>
            <family val="2"/>
          </rPr>
          <t>Michael Brown:</t>
        </r>
        <r>
          <rPr>
            <sz val="8"/>
            <color indexed="81"/>
            <rFont val="Tahoma"/>
            <family val="2"/>
          </rPr>
          <t xml:space="preserve">
Local plan allocation was 640; application W/19/1200 on part of site is for 99</t>
        </r>
      </text>
    </comment>
    <comment ref="C10" authorId="0" shapeId="0">
      <text>
        <r>
          <rPr>
            <b/>
            <sz val="9"/>
            <color indexed="81"/>
            <rFont val="Tahoma"/>
            <charset val="1"/>
          </rPr>
          <t>Michael Brown:</t>
        </r>
        <r>
          <rPr>
            <sz val="9"/>
            <color indexed="81"/>
            <rFont val="Tahoma"/>
            <charset val="1"/>
          </rPr>
          <t xml:space="preserve">
Local plan allocation was 640; application W/18/1635 on part of the site is for 620, with 610 expected during the plan period</t>
        </r>
      </text>
    </comment>
    <comment ref="C11" authorId="0" shapeId="0">
      <text>
        <r>
          <rPr>
            <b/>
            <sz val="8"/>
            <color indexed="81"/>
            <rFont val="Tahoma"/>
            <family val="2"/>
          </rPr>
          <t>Michael Brown:</t>
        </r>
        <r>
          <rPr>
            <sz val="8"/>
            <color indexed="81"/>
            <rFont val="Tahoma"/>
            <family val="2"/>
          </rPr>
          <t xml:space="preserve">
Local Plan allocation was 760, now expected 805</t>
        </r>
      </text>
    </comment>
    <comment ref="C14" authorId="0" shapeId="0">
      <text>
        <r>
          <rPr>
            <b/>
            <sz val="8"/>
            <color indexed="81"/>
            <rFont val="Tahoma"/>
            <family val="2"/>
          </rPr>
          <t>Michael Brown:</t>
        </r>
        <r>
          <rPr>
            <sz val="8"/>
            <color indexed="81"/>
            <rFont val="Tahoma"/>
            <family val="2"/>
          </rPr>
          <t xml:space="preserve">
Local Plan allocation was 1,800 in the plan period, with up to 4,000 in total. W/18/0643 (granted permission subject to S106) was for up to 2,500 on part of the site. 1,050 of these dwellings expected during the plan period.</t>
        </r>
      </text>
    </comment>
  </commentList>
</comments>
</file>

<file path=xl/comments7.xml><?xml version="1.0" encoding="utf-8"?>
<comments xmlns="http://schemas.openxmlformats.org/spreadsheetml/2006/main">
  <authors>
    <author>Michael Brown</author>
  </authors>
  <commentList>
    <comment ref="C3" authorId="0" shapeId="0">
      <text>
        <r>
          <rPr>
            <b/>
            <sz val="8"/>
            <color indexed="81"/>
            <rFont val="Tahoma"/>
            <family val="2"/>
          </rPr>
          <t>Michael Brown:</t>
        </r>
        <r>
          <rPr>
            <sz val="8"/>
            <color indexed="81"/>
            <rFont val="Tahoma"/>
            <family val="2"/>
          </rPr>
          <t xml:space="preserve">
Full allocation is 6 dwellings, with 3 accounted for in W/18/1679. This entry reflects the remaining part of the allocation.</t>
        </r>
      </text>
    </comment>
    <comment ref="D5" authorId="0" shapeId="0">
      <text>
        <r>
          <rPr>
            <b/>
            <sz val="9"/>
            <color indexed="81"/>
            <rFont val="Tahoma"/>
            <charset val="1"/>
          </rPr>
          <t>Michael Brown:</t>
        </r>
        <r>
          <rPr>
            <sz val="9"/>
            <color indexed="81"/>
            <rFont val="Tahoma"/>
            <charset val="1"/>
          </rPr>
          <t xml:space="preserve">
Local Plan allocated 80 dwellings for the whole site. Application W/20/0808 currently under consideration includes 56 dwellings on the northern part of this site</t>
        </r>
      </text>
    </comment>
    <comment ref="D6" authorId="0" shapeId="0">
      <text>
        <r>
          <rPr>
            <b/>
            <sz val="9"/>
            <color indexed="81"/>
            <rFont val="Tahoma"/>
            <charset val="1"/>
          </rPr>
          <t>Michael Brown:</t>
        </r>
        <r>
          <rPr>
            <sz val="9"/>
            <color indexed="81"/>
            <rFont val="Tahoma"/>
            <charset val="1"/>
          </rPr>
          <t xml:space="preserve">
24 dwellings represents the residual of the 80 allocated after accounting for 56 in W/20/0808</t>
        </r>
      </text>
    </comment>
  </commentList>
</comments>
</file>

<file path=xl/sharedStrings.xml><?xml version="1.0" encoding="utf-8"?>
<sst xmlns="http://schemas.openxmlformats.org/spreadsheetml/2006/main" count="1349" uniqueCount="975">
  <si>
    <t>2011/12</t>
  </si>
  <si>
    <t>2012/13</t>
  </si>
  <si>
    <t>2013/14</t>
  </si>
  <si>
    <t>2014/15</t>
  </si>
  <si>
    <t>2015/16</t>
  </si>
  <si>
    <t>2016/17</t>
  </si>
  <si>
    <t>2017/18</t>
  </si>
  <si>
    <t>2018/19</t>
  </si>
  <si>
    <t>2019/20</t>
  </si>
  <si>
    <t>2020/21</t>
  </si>
  <si>
    <t>2021/22</t>
  </si>
  <si>
    <t>2023/24</t>
  </si>
  <si>
    <t>2024/25</t>
  </si>
  <si>
    <t>2025/26</t>
  </si>
  <si>
    <t>2026/27</t>
  </si>
  <si>
    <t>2027/28</t>
  </si>
  <si>
    <t>2028/29</t>
  </si>
  <si>
    <t>Total</t>
  </si>
  <si>
    <t>Telephone Exchange</t>
  </si>
  <si>
    <t>Nelson Club, Car park</t>
  </si>
  <si>
    <t>Talisman Theatre</t>
  </si>
  <si>
    <t>Cubbington</t>
  </si>
  <si>
    <t>Kingswood</t>
  </si>
  <si>
    <t>Radford Semele</t>
  </si>
  <si>
    <t>Barford</t>
  </si>
  <si>
    <t>Baginton</t>
  </si>
  <si>
    <t>Burton Green</t>
  </si>
  <si>
    <t>Hatton Park</t>
  </si>
  <si>
    <t>Leek Wootton</t>
  </si>
  <si>
    <t>Hampton Magna</t>
  </si>
  <si>
    <t>TOTAL</t>
  </si>
  <si>
    <t>Year</t>
  </si>
  <si>
    <t>Actual Completions</t>
  </si>
  <si>
    <t>Forecast Completions</t>
  </si>
  <si>
    <t>Lock Lane</t>
  </si>
  <si>
    <t>SHLAA Ref</t>
  </si>
  <si>
    <t>L30</t>
  </si>
  <si>
    <t>L32</t>
  </si>
  <si>
    <t>W25</t>
  </si>
  <si>
    <t>W29</t>
  </si>
  <si>
    <t>K15</t>
  </si>
  <si>
    <t>W40</t>
  </si>
  <si>
    <t>2022/23</t>
  </si>
  <si>
    <t>Former sewage Works, Harbury Lane</t>
  </si>
  <si>
    <t>Completions</t>
  </si>
  <si>
    <t>W43</t>
  </si>
  <si>
    <t>Total - less 10%</t>
  </si>
  <si>
    <t>Cumulative Total</t>
  </si>
  <si>
    <t>Bishops Tachbrook</t>
  </si>
  <si>
    <t>Housing Trajectory 2011 - 2029</t>
  </si>
  <si>
    <t>Year 1</t>
  </si>
  <si>
    <t>Year 2</t>
  </si>
  <si>
    <t>Year 3</t>
  </si>
  <si>
    <t>Year 4</t>
  </si>
  <si>
    <t>Year 5</t>
  </si>
  <si>
    <t>Year 6</t>
  </si>
  <si>
    <t>Year 7</t>
  </si>
  <si>
    <t>Year 8</t>
  </si>
  <si>
    <t>Year 9</t>
  </si>
  <si>
    <t>L06</t>
  </si>
  <si>
    <t>W/15/0981</t>
  </si>
  <si>
    <t>W/14/0300</t>
  </si>
  <si>
    <t>Outline</t>
  </si>
  <si>
    <t>W/14/0967</t>
  </si>
  <si>
    <t>W/15/1862</t>
  </si>
  <si>
    <t>W/15/0905</t>
  </si>
  <si>
    <t>W/15/2129</t>
  </si>
  <si>
    <t>Baddesley Clinton</t>
  </si>
  <si>
    <t>Stoneleigh</t>
  </si>
  <si>
    <t>Lapworth</t>
  </si>
  <si>
    <t>Beausale</t>
  </si>
  <si>
    <t>Ashow</t>
  </si>
  <si>
    <t>Bubbenhall</t>
  </si>
  <si>
    <t>Nexus House, 10 Coten End, Warwick, CV34 4NP</t>
  </si>
  <si>
    <t>W/15/1230</t>
  </si>
  <si>
    <t>Erection of one bedroom dwelling.</t>
  </si>
  <si>
    <t>W/15/1575</t>
  </si>
  <si>
    <t>W/15/1635</t>
  </si>
  <si>
    <t>W/15/1683</t>
  </si>
  <si>
    <t>Rowington Green</t>
  </si>
  <si>
    <t>Rowington</t>
  </si>
  <si>
    <t>W/15/0728</t>
  </si>
  <si>
    <t>Erection of two dwellings</t>
  </si>
  <si>
    <t>Haseley Knob</t>
  </si>
  <si>
    <t>W/15/2017</t>
  </si>
  <si>
    <t>Offchurch</t>
  </si>
  <si>
    <t>W/14/1479</t>
  </si>
  <si>
    <t>Total (Net)</t>
  </si>
  <si>
    <t>Five Year Supply</t>
  </si>
  <si>
    <t>d) Windfall Allowance</t>
  </si>
  <si>
    <t>e) Canalside &amp; Employment Regen Areas</t>
  </si>
  <si>
    <t>f) Allocated Brownfield Sites</t>
  </si>
  <si>
    <t>g) Allocated Greenfield Sites</t>
  </si>
  <si>
    <t>Urban brownfield</t>
  </si>
  <si>
    <t>Greenfield edge of Kenilworth</t>
  </si>
  <si>
    <t>Greenfield edge of Coventry</t>
  </si>
  <si>
    <t>Growth villages</t>
  </si>
  <si>
    <t>Elsewhere</t>
  </si>
  <si>
    <t>Greenfield edge of Warwick, Leamington and Whitnash</t>
  </si>
  <si>
    <t>Windfalls</t>
  </si>
  <si>
    <t>Spatial Area</t>
  </si>
  <si>
    <t>Units</t>
  </si>
  <si>
    <t>Sum of Total</t>
  </si>
  <si>
    <t>Row Labels</t>
  </si>
  <si>
    <t>Grand Total</t>
  </si>
  <si>
    <t>Sum of Remaining</t>
  </si>
  <si>
    <t>Sum of Total - 10%</t>
  </si>
  <si>
    <t>(blank)</t>
  </si>
  <si>
    <t>Growth Villages</t>
  </si>
  <si>
    <t>Small Shlaa Sites</t>
  </si>
  <si>
    <t>Commitments</t>
  </si>
  <si>
    <t>Allocated Greenfield Sites</t>
  </si>
  <si>
    <t>New Allocated Sites Jan 2016</t>
  </si>
  <si>
    <t>Allocated Brownfield Sites</t>
  </si>
  <si>
    <t>Canalside &amp; Employment Regeneration Areas</t>
  </si>
  <si>
    <t>Villages</t>
  </si>
  <si>
    <t>Commitments - April and May 2016</t>
  </si>
  <si>
    <t>Spatial Area Sub Total</t>
  </si>
  <si>
    <t>% of Spatial Area Sub Total</t>
  </si>
  <si>
    <t>NB. Gross figure used for Completions (101 losses/conversions across area)</t>
  </si>
  <si>
    <t>NB. Gross figure used for Commitments (53 losses/conversions across area)</t>
  </si>
  <si>
    <t>Limited Infill Villages</t>
  </si>
  <si>
    <t>Chessetts Wood</t>
  </si>
  <si>
    <t>Eathorpe</t>
  </si>
  <si>
    <t>Hampton-on-the-Hill</t>
  </si>
  <si>
    <t>Hatton Green</t>
  </si>
  <si>
    <t>Hatton Station</t>
  </si>
  <si>
    <t>Hill wootton</t>
  </si>
  <si>
    <t>Little Shrewley</t>
  </si>
  <si>
    <t>Lowsonford</t>
  </si>
  <si>
    <t>Norton Lindsey</t>
  </si>
  <si>
    <t>Old Milverton</t>
  </si>
  <si>
    <t>Sherbourne</t>
  </si>
  <si>
    <t>Shrewley Common</t>
  </si>
  <si>
    <t>Wasperton</t>
  </si>
  <si>
    <t>Weston-under-Wetherley</t>
  </si>
  <si>
    <t>Bishop’s Tachbrook</t>
  </si>
  <si>
    <t>Allocations</t>
  </si>
  <si>
    <t>Growth Villages Sub Total</t>
  </si>
  <si>
    <t>Limited Infill Villages Sub Total</t>
  </si>
  <si>
    <t>Villages Total</t>
  </si>
  <si>
    <t xml:space="preserve">c) Small Urban SHLAA Sites (Less 10% - rounded) </t>
  </si>
  <si>
    <t>W/16/0801</t>
  </si>
  <si>
    <t>W/15/1704</t>
  </si>
  <si>
    <t>W/15/2163</t>
  </si>
  <si>
    <t>W/16/2217</t>
  </si>
  <si>
    <t>W/16/0386</t>
  </si>
  <si>
    <t>W/16/1221</t>
  </si>
  <si>
    <t>W/16/0656</t>
  </si>
  <si>
    <t>W/16/1725</t>
  </si>
  <si>
    <t>W/16/0632</t>
  </si>
  <si>
    <t>W/16/0634</t>
  </si>
  <si>
    <t>W/15/1993</t>
  </si>
  <si>
    <t>W/16/0793</t>
  </si>
  <si>
    <t>W/16/0902</t>
  </si>
  <si>
    <t>W/16/1197</t>
  </si>
  <si>
    <t>W/16/1676</t>
  </si>
  <si>
    <t>W/16/1709</t>
  </si>
  <si>
    <t>W/16/2209</t>
  </si>
  <si>
    <t>W/16/1569</t>
  </si>
  <si>
    <t>W/15/1665</t>
  </si>
  <si>
    <t>W/16/1645</t>
  </si>
  <si>
    <t>W/16/1652</t>
  </si>
  <si>
    <t>W/16/2293</t>
  </si>
  <si>
    <t>Jewsons (not including Dairy site)</t>
  </si>
  <si>
    <t>h) Allocated Sites Villages</t>
  </si>
  <si>
    <t>c) Small SHLAA Sites</t>
  </si>
  <si>
    <t>e) Canalside &amp; Employment Regeneration Areas</t>
  </si>
  <si>
    <t xml:space="preserve"> f) Allocated Brownfield Sites</t>
  </si>
  <si>
    <t xml:space="preserve"> g) Allocated Greenfield Sites</t>
  </si>
  <si>
    <t>a) All Sites  - Summary of Actual and Forecast Completions</t>
  </si>
  <si>
    <t>Edge of Warwick, Leamington, Whitnash</t>
  </si>
  <si>
    <t xml:space="preserve">Edge of Kenilworth </t>
  </si>
  <si>
    <t>Edge of Coventry</t>
  </si>
  <si>
    <t>W/16/1830</t>
  </si>
  <si>
    <t>W/16/2080</t>
  </si>
  <si>
    <t>W/16/2282</t>
  </si>
  <si>
    <t>W/17/0252</t>
  </si>
  <si>
    <t>W/17/0277</t>
  </si>
  <si>
    <t>W/17/0465</t>
  </si>
  <si>
    <t>W/17/0606</t>
  </si>
  <si>
    <t>W/17/0823</t>
  </si>
  <si>
    <t>W/17/0911</t>
  </si>
  <si>
    <t>W/17/0913</t>
  </si>
  <si>
    <t>W/17/1098</t>
  </si>
  <si>
    <t>W/17/1224</t>
  </si>
  <si>
    <t>W/17/1348</t>
  </si>
  <si>
    <t>W/17/1457</t>
  </si>
  <si>
    <t>W/17/1612</t>
  </si>
  <si>
    <t>W/17/1721</t>
  </si>
  <si>
    <t>Erection of new dwelling</t>
  </si>
  <si>
    <t>W/17/1761</t>
  </si>
  <si>
    <t>W/17/1822</t>
  </si>
  <si>
    <t>W/17/1828</t>
  </si>
  <si>
    <t>W/17/1991</t>
  </si>
  <si>
    <t>W/17/2040</t>
  </si>
  <si>
    <t>W/17/2084</t>
  </si>
  <si>
    <t>W/17/2104</t>
  </si>
  <si>
    <t>W/17/2347</t>
  </si>
  <si>
    <t>W/16/1823</t>
  </si>
  <si>
    <t>Court Street Area (residual excl. sites with pp)</t>
  </si>
  <si>
    <t>W/17/1724</t>
  </si>
  <si>
    <t>W/17/2328</t>
  </si>
  <si>
    <t>W/17/0754</t>
  </si>
  <si>
    <t>Idex Site, Charles Street</t>
  </si>
  <si>
    <t>Heathcote Hill Farmhouse</t>
  </si>
  <si>
    <t>Edmondscote Manor</t>
  </si>
  <si>
    <t>Hybrid</t>
  </si>
  <si>
    <t>Two Oaks, Red Lane, Burton Green, Kenilworth, CV8 1PB</t>
  </si>
  <si>
    <t>W/17/2357</t>
  </si>
  <si>
    <t>Land to the South of  Westwood Heath Road, Burton Green, Coventry</t>
  </si>
  <si>
    <t>Land at Asps Farm,bound by Europa Way and Banbury Road , Bishops Tachbrook, Leamington Spa, CV34 6SS</t>
  </si>
  <si>
    <t>Land North of Gallows Hill, Warwick, CV34 6SJ</t>
  </si>
  <si>
    <t>Land between Myton Road and Europa Way Warwick,</t>
  </si>
  <si>
    <t>W/17/1701</t>
  </si>
  <si>
    <t>Riverside House, Milverton Hill, Leamington Spa, CV32 5HZ</t>
  </si>
  <si>
    <t>W/18/0190</t>
  </si>
  <si>
    <t>Unit 3, Holly House, Queensway, Leamington Spa, CV31 3LZ</t>
  </si>
  <si>
    <t>W/18/1435</t>
  </si>
  <si>
    <t>Land South of Gallows Hill / Banbury Road, Warwick, CV34 6RN</t>
  </si>
  <si>
    <t>Land South of Lloyd Close, Hampton Magna, Budbrooke</t>
  </si>
  <si>
    <t>W/18/2183</t>
  </si>
  <si>
    <t>18 Greville Smith Avenue, Whitnash, Leamington Spa, CV31 2HQ</t>
  </si>
  <si>
    <t>Under construction</t>
  </si>
  <si>
    <t>Completed</t>
  </si>
  <si>
    <t>Full</t>
  </si>
  <si>
    <t>W/02/1636</t>
  </si>
  <si>
    <t>HILL FARM, OFFCHURCH ROAD, CUBBINGTON.</t>
  </si>
  <si>
    <t>W/05/1446</t>
  </si>
  <si>
    <t>Park Farm Barns, Stareton Lane, Stoneleigh, Kenilworth, CV8 2LL</t>
  </si>
  <si>
    <t>Conversion of barns to 3 live-work units</t>
  </si>
  <si>
    <t>W/08/0878</t>
  </si>
  <si>
    <t>14 Wise Street, Leamington Spa, CV31 3AP</t>
  </si>
  <si>
    <t>W/08/1438</t>
  </si>
  <si>
    <t>16 Wise Street/5 &amp; 6 Wise Terrace, Leamington Spa, CV31 3AP</t>
  </si>
  <si>
    <t>W/13/1118</t>
  </si>
  <si>
    <t>15 Watersfield Gardens, Leamington Spa, CV31 1NT</t>
  </si>
  <si>
    <t>W/14/1305</t>
  </si>
  <si>
    <t>1 Trinity Mews, Priory Road, Warwick, CV34 4NA</t>
  </si>
  <si>
    <t>Bridge Dental Practice, Court Street, Leamington Spa, CV31 2BB</t>
  </si>
  <si>
    <t>Land adjacent to 3A Cross Street, Leamington Spa, CV32 4PX</t>
  </si>
  <si>
    <t>Station Approach, Leamington Spa, CV31 3NN</t>
  </si>
  <si>
    <t>Land off, Charles Street, Warwick, CV34 5LQ</t>
  </si>
  <si>
    <t>16 Whitnash Road, Whitnash, Leamington Spa, CV31 2HN</t>
  </si>
  <si>
    <t>56 Southam Road, Radford Semele, Leamington Spa, CV31 1TA</t>
  </si>
  <si>
    <t>Lapworth Farm, Spring Lane, Lapworth, Solihull, B94 5NS</t>
  </si>
  <si>
    <t>Land to Rear of Avon Court, School Lane, Kenilworth</t>
  </si>
  <si>
    <t>Haseley Manor, Haseley Business Centre, Birmingham Road, Hatton, Warwick, CV35 7LS</t>
  </si>
  <si>
    <t>Land at  Lower Heathcote Farm, Harbury Lane, Warwick, CV34 6SL</t>
  </si>
  <si>
    <t>High Chimneys, Lapworth Street, Bushwood, Lowsonford, Henley-in-Arden, B95 5ET</t>
  </si>
  <si>
    <t>63 Bedford Street, Leamington Spa, CV32 5DN</t>
  </si>
  <si>
    <t>Warren Farm, Birmingham Road, Baddesley Clinton, Solihull, B93 0BX</t>
  </si>
  <si>
    <t>Land at, Spring Lane, Radford Semele, Leamington Spa</t>
  </si>
  <si>
    <t>Land at Earl Rivers Avenue, adj Gallagher House, Gallagher Way, Gallagher Business Park, Warwick, CV34 6AF</t>
  </si>
  <si>
    <t>Byre Barn, Fernwood Farm, Rouncil Lane, Beausale, Warwick, CV8 1NN</t>
  </si>
  <si>
    <t>Barn C, Bockendon Grange Farm, Bockendon Road, Stoneleigh, Coventry, CV4 7DB</t>
  </si>
  <si>
    <t>Barn A, Bockendon Grange Farm, Bockendon Road, Stoneleigh, Coventry, CV4 7DB</t>
  </si>
  <si>
    <t>Land at Haseley Knob, Haseley, Warwick CV35 7NJ</t>
  </si>
  <si>
    <t>87 Rugby Road, Cubbington, Leamington Spa, CV32 7JH</t>
  </si>
  <si>
    <t>The Limes, 21 Guys Cliffe Avenue, Leamington Spa, CV32 6LZ</t>
  </si>
  <si>
    <t>Former North Leamington School, Cloister Way, Leamington Spa</t>
  </si>
  <si>
    <t>13 Newbold Terrace, Leamington Spa, CV32 4EG</t>
  </si>
  <si>
    <t>Three Wells, Haseley Knob, Haseley, Warwick, CV35 7NJ</t>
  </si>
  <si>
    <t>Land at Mallards Reach, Barford Road, Barford, Warwick, CV35 8BZ</t>
  </si>
  <si>
    <t>Land adjacent 76 Montague Road, Warwick, CV34 5LJ</t>
  </si>
  <si>
    <t>Building A &amp; B, Leam Lodge Farm, Eathorpe Fields Road, Hunningham, Leamington Spa, CV33 9ED</t>
  </si>
  <si>
    <t>Land off Bakers Lane, Knowle, Solihull</t>
  </si>
  <si>
    <t>21 Greenhill Road, Whitnash, Leamington Spa, CV31 2HG</t>
  </si>
  <si>
    <t>Erection of 1no. dwelling</t>
  </si>
  <si>
    <t>Horsley House Farm, Norton Curlieu Lane, Norton Lindsey, Warwick, CV35 8RD</t>
  </si>
  <si>
    <t>25 Beauchamp Road, Leamington Spa, CV32 5RP</t>
  </si>
  <si>
    <t>2 Manor Farm House, Lime Avenue, Lillington, Leamington Spa, CV32 7DB</t>
  </si>
  <si>
    <t>Fairfield, Old Warwick Road, Lapworth, Solihull, B94 6JZ</t>
  </si>
  <si>
    <t>Erection of detached dwelling</t>
  </si>
  <si>
    <t>4 Windsor Street, Leamington Spa, CV32 5EB</t>
  </si>
  <si>
    <t>Treharrock, Valley Road, Lillington, Leamington Spa, CV32 7SJ</t>
  </si>
  <si>
    <t>14 Warwick New Road and 45 Warwick Place , Leamington Spa, CV32 5JG</t>
  </si>
  <si>
    <t>W/17/0039</t>
  </si>
  <si>
    <t>Grove Farm, Harbury Lane, Bishops Tachbrook, Leamington Spa, CV33 9QF</t>
  </si>
  <si>
    <t>29 Chandos Street, Leamington Spa, CV32 4RN</t>
  </si>
  <si>
    <t>8 Warwick Place, Leamington Spa, CV32 5BJ</t>
  </si>
  <si>
    <t>W/17/0286</t>
  </si>
  <si>
    <t>Barn B, Bockendon Grange Farm, Bockendon Road, Stoneleigh, Coventry, CV4 7DB</t>
  </si>
  <si>
    <t>W/17/0407</t>
  </si>
  <si>
    <t>Jephson House, Stoneleigh Road, Blackdown, Leamington Spa, CV32 6RE</t>
  </si>
  <si>
    <t>W/17/0438</t>
  </si>
  <si>
    <t>3 George Street, Leamington Spa, CV31 1ET</t>
  </si>
  <si>
    <t>13 -15 The Square, Kenilworth</t>
  </si>
  <si>
    <t>Barn, Moat Farm, Case Lane, Shrewley, Warwick, CV35 7JD</t>
  </si>
  <si>
    <t>W/17/0690</t>
  </si>
  <si>
    <t>Grove Farm, Phase 2C, Sourth side of  Harbury Lane, Bishops Tachbrook, Leamington Spa, CV33 9QF</t>
  </si>
  <si>
    <t>396 Cromwell Lane, Burton Green, Kenilworth, CV8 1PL</t>
  </si>
  <si>
    <t>Lillington Free Church, Cubbington Road, Lillington, Leamington Spa, CV32 7AL</t>
  </si>
  <si>
    <t>Cannings Farm, Canada Lane, Norton Lindsey, Warwick, CV35 8JH</t>
  </si>
  <si>
    <t>31 Kenilworth Road, Leamington Spa, CV32 6JG</t>
  </si>
  <si>
    <t>W/17/1206</t>
  </si>
  <si>
    <t>7 Parade, Leamington Spa, CV32 4DG</t>
  </si>
  <si>
    <t>4 Acres Salad, Old Warwick Road, Lapworth, Solihull B94 6AU</t>
  </si>
  <si>
    <t>Land adjacent to 1a Glasshouse Lane, Kenilworth, CV8 2AH</t>
  </si>
  <si>
    <t>Erection of 1no. detached dwelling</t>
  </si>
  <si>
    <t>W/17/1424</t>
  </si>
  <si>
    <t>Barford Garage, Wellesbourne Road, Wasperton, Warwick, CV35 8DS</t>
  </si>
  <si>
    <t>4 Portland Street, Leamington Spa, CV32 5HE</t>
  </si>
  <si>
    <t>W/17/1545</t>
  </si>
  <si>
    <t>13 St Marys Road, Leamington Spa, CV31 1JN</t>
  </si>
  <si>
    <t>Woodside Farm, Harbury Lane, Bishops Tachbrook, Leamington Spa, CV33 9QA</t>
  </si>
  <si>
    <t>Oakfield, Old Warwick Road, Lapworth, Solihull, B94 6JZ</t>
  </si>
  <si>
    <t>W/17/1700</t>
  </si>
  <si>
    <t>Covent Garden Multi-Storey Car Park, Russell Street, Leamington Spa CV32 5HZ</t>
  </si>
  <si>
    <t>W/17/1716</t>
  </si>
  <si>
    <t>Land south of Harbury Lane, Lower Heathcote Warwick</t>
  </si>
  <si>
    <t>Old Beams, Lapworth Street, Bushwood, Lowsonford, Henley-in-Arden, B95 5HJ</t>
  </si>
  <si>
    <t>Land at Meadow House/Kingswood Farm  Old Warwick Road, Lapworth, Solihull, B94 6LX</t>
  </si>
  <si>
    <t>Aylesbury Cottage, 156-158 Aylesbury Road, Lapworth, Solihull, B94 6PP</t>
  </si>
  <si>
    <t>5 Brunswick Street, Leamington Spa</t>
  </si>
  <si>
    <t>14 Edinburgh Crescent, Leamington Spa, CV31 3LL</t>
  </si>
  <si>
    <t>Kites Nest Farm, Kites Nest Lane, Beausale, Warwick, CV35 7PB</t>
  </si>
  <si>
    <t>W/17/2086</t>
  </si>
  <si>
    <t>Land on the corner of  Red Lane and Hob Lane, Burton Green, Kenilworth</t>
  </si>
  <si>
    <t>W/17/2087</t>
  </si>
  <si>
    <t>Talisman Square, Warwick Road, Kenilworth</t>
  </si>
  <si>
    <t>50 Newnham Road, Lillington, Leamington Spa, CV32 7SW</t>
  </si>
  <si>
    <t>Offa House, Village Street, Offchurch, Leamington Spa, CV33 9AP</t>
  </si>
  <si>
    <t>9-11 Clemens Street, Leamington Spa, CV31 2DW</t>
  </si>
  <si>
    <t>Baginton School (Sunday School Rooms) , Church Road, Baginton, Coventry, CV8 3AR</t>
  </si>
  <si>
    <t>W/17/2371</t>
  </si>
  <si>
    <t>Land off Rugby Road and Coventry Road, Cubbington, CV32 7JN</t>
  </si>
  <si>
    <t>W/18/0216</t>
  </si>
  <si>
    <t>Flat 1, 7 Avenue Road, Leamington Spa, CV31 3NW</t>
  </si>
  <si>
    <t>W/18/0257</t>
  </si>
  <si>
    <t>Rear of 39 Clarendon Square, Leamington Spa, CV32 5QZ</t>
  </si>
  <si>
    <t>Erection of two storey mews house</t>
  </si>
  <si>
    <t>W/18/0288</t>
  </si>
  <si>
    <t>The Lodge, Spring Lane, Radford Semele, Leamington Spa, CV31 1TQ</t>
  </si>
  <si>
    <t>Erection of 2no. dwellings</t>
  </si>
  <si>
    <t>W/18/0429</t>
  </si>
  <si>
    <t>Arden Guest House, 20 Queens Road, Kenilworth, CV8 1JQ</t>
  </si>
  <si>
    <t>W/18/0471</t>
  </si>
  <si>
    <t>Arrochar, School Lane, Beausale, Warwick, CV35 7NW</t>
  </si>
  <si>
    <t>W/18/0496</t>
  </si>
  <si>
    <t>Land and Barn Abutting Crossroads at Finwood Road and  Old Warwick Road, Rowington, Warwick, CV35 7BU</t>
  </si>
  <si>
    <t>W/18/0588</t>
  </si>
  <si>
    <t>Land off Queens Road, Kenilworth, CV8 1JQ</t>
  </si>
  <si>
    <t>Erection of 4no. 2 bed flats</t>
  </si>
  <si>
    <t>W/18/0657</t>
  </si>
  <si>
    <t>Newlands Barn, Fiveways Road, Little Shrewley, Warwick, CV35 7HS</t>
  </si>
  <si>
    <t>W/18/0711</t>
  </si>
  <si>
    <t>W/18/0731</t>
  </si>
  <si>
    <t>University of Warwick,Land to the west of Gibbet Hill Road, Coventry CV4 7EU</t>
  </si>
  <si>
    <t>W/18/0744</t>
  </si>
  <si>
    <t>8 Carter Drive, Barford, Warwick, CV35 8ET</t>
  </si>
  <si>
    <t>St Annes Close, Mill Lane, Rowington, Warwick, CV35 7AE</t>
  </si>
  <si>
    <t>W/18/0803</t>
  </si>
  <si>
    <t>17 Gaveston Road, Leamington Spa, CV32 6EX</t>
  </si>
  <si>
    <t>W/18/0897</t>
  </si>
  <si>
    <t>16 Swift Close, Kenilworth, CV8 1QT</t>
  </si>
  <si>
    <t>W/18/0915</t>
  </si>
  <si>
    <t>Land south of Briardene, Honiley Road, Beausale, Warwick, CV35 7NX</t>
  </si>
  <si>
    <t>W/18/0917</t>
  </si>
  <si>
    <t>37 Haddon Road, Lillington, Leamington Spa, CV32 7QY</t>
  </si>
  <si>
    <t>W/18/0958</t>
  </si>
  <si>
    <t>Shop and Premises, 170 Emscote Road, Warwick, CV34 5QN</t>
  </si>
  <si>
    <t>W/18/0999</t>
  </si>
  <si>
    <t>Life Headquarters, Mill Street, Leamington Spa, CV31 1ES</t>
  </si>
  <si>
    <t>W/18/1086</t>
  </si>
  <si>
    <t>1 Masefield Avenue, Warwick, CV34 6JU</t>
  </si>
  <si>
    <t>Erection of 2 bed dwellling house</t>
  </si>
  <si>
    <t>W/18/1143</t>
  </si>
  <si>
    <t>Fernhill Farm Cottages, Rouncil Lane, Kenilworth, CV8 1NN</t>
  </si>
  <si>
    <t>W/18/1158</t>
  </si>
  <si>
    <t>Witherwell Barn, Grove Farm Road, Ashow, Kenilworth, CV8 2LE</t>
  </si>
  <si>
    <t>W/18/1215</t>
  </si>
  <si>
    <t>172 Emscote Road, Warwick, CV34 5QN</t>
  </si>
  <si>
    <t>W/18/1223</t>
  </si>
  <si>
    <t>Land adjacent Mill Farm, Mill Lane, Little Shrewley, Shrewley, Warwick, CV35 7HN</t>
  </si>
  <si>
    <t>W/18/1228</t>
  </si>
  <si>
    <t>18-20 Warwick Road, Kenilworth, CV8 1HE</t>
  </si>
  <si>
    <t>W/18/1372</t>
  </si>
  <si>
    <t>Corner of Princes Drive, Coventry Road, Kenilworth</t>
  </si>
  <si>
    <t>W/18/1403</t>
  </si>
  <si>
    <t>Brook Street Motors, New Brook Street, Leamington Spa, CV32 5AS</t>
  </si>
  <si>
    <t>W/18/1419</t>
  </si>
  <si>
    <t>57-59 Regent Street, Leamington Spa, CV32 5EE</t>
  </si>
  <si>
    <t>W/18/1431</t>
  </si>
  <si>
    <t>Phase 2D Grove Farm, Harbury Lane, Bishops Tachbrook, Leamington Spa, CV33 9QF</t>
  </si>
  <si>
    <t>Sunnyside, New Road, Norton Lindsey, Warwick, CV35 8JB</t>
  </si>
  <si>
    <t>W/18/1442</t>
  </si>
  <si>
    <t>Land at, Europa Way, Warwick</t>
  </si>
  <si>
    <t>W/18/1448</t>
  </si>
  <si>
    <t>2 &amp; 3 Birmingham Road, Stoneleigh, Coventry, CV8 3DD</t>
  </si>
  <si>
    <t>W/18/1461</t>
  </si>
  <si>
    <t>Barn, Oldfield Farm, Old Warwick Road, Rowington, Warwick, CV35 7AA</t>
  </si>
  <si>
    <t>Victoria Colonnade, Leamington Spa, CV31 3AA</t>
  </si>
  <si>
    <t>W/18/1539</t>
  </si>
  <si>
    <t>109 Windy Arbour, Kenilworth, CV8 2BJ</t>
  </si>
  <si>
    <t>W/18/1582</t>
  </si>
  <si>
    <t>Land On The North Side Of, Common Lane (Crackley Triangle). Kenilworth</t>
  </si>
  <si>
    <t>W/18/1679</t>
  </si>
  <si>
    <t>Land at former Bryants Nursery, Station Lane, Lapworth, Solihull, B94 6LR</t>
  </si>
  <si>
    <t>W/18/1723</t>
  </si>
  <si>
    <t>Land Adjacent , 90 Whitemoor Road, Kenilworth</t>
  </si>
  <si>
    <t>W/18/1744</t>
  </si>
  <si>
    <t>5 Russell Terrace, Leamington Spa, CV31 1EZ</t>
  </si>
  <si>
    <t>W/18/1805</t>
  </si>
  <si>
    <t>26 Oakley Wood Road, Bishops Tachbrook, Leamington Spa, CV33 9RW</t>
  </si>
  <si>
    <t>W/18/1832</t>
  </si>
  <si>
    <t>Land between Myton Road and Europa Way, Warwick</t>
  </si>
  <si>
    <t>W/18/1906</t>
  </si>
  <si>
    <t>207 Rugby Road, Leamington Spa, CV32 6DY</t>
  </si>
  <si>
    <t>W/18/1920</t>
  </si>
  <si>
    <t>96-98 Warwick Street, Leamington Spa, CV32 4QG</t>
  </si>
  <si>
    <t>W/18/1943</t>
  </si>
  <si>
    <t>Inchbrook, Malthouse Lane, Kenilworth, CV8 1AD</t>
  </si>
  <si>
    <t>W/18/1950</t>
  </si>
  <si>
    <t>43a Birches Lane, Kenilworth, CV8 2AB</t>
  </si>
  <si>
    <t>W/18/1952</t>
  </si>
  <si>
    <t>Land On The South East Side Of, Offchurch Lane, Radford Semele, Leamington Spa</t>
  </si>
  <si>
    <t>W/18/1960</t>
  </si>
  <si>
    <t>The Great Western, Coventry Road, Warwick, CV34 4LJ</t>
  </si>
  <si>
    <t>Proposed erection of 4no. terraced dwellings.</t>
  </si>
  <si>
    <t>W/18/2010</t>
  </si>
  <si>
    <t>36 Lillington Road, Leamington Spa, CV32 5YZ</t>
  </si>
  <si>
    <t>W/18/2044</t>
  </si>
  <si>
    <t>45 Haddon Road, Lillington, Leamington Spa, CV32 7QY</t>
  </si>
  <si>
    <t>W/18/2058</t>
  </si>
  <si>
    <t>Chessetts Wood Farm, Chessetts Wood Road, Lapworth, Solihull, B94 6EW</t>
  </si>
  <si>
    <t>W/18/2063</t>
  </si>
  <si>
    <t>Burrow Hill House, Hob Lane, Burton Green, Kenilworth, CV8 1QB</t>
  </si>
  <si>
    <t>W/18/2108</t>
  </si>
  <si>
    <t>Former Stables, Corner of Plymouth Place and Farley Street, Leamington Spa</t>
  </si>
  <si>
    <t>W/18/2148</t>
  </si>
  <si>
    <t>The Mill, Mill Lane, Little Shrewley, Shrewley, Warwick, CV35 7HN</t>
  </si>
  <si>
    <t>W/18/2253</t>
  </si>
  <si>
    <t>Barn at Yew Tree Cottage, Old Warwick Road, Lapworth, Solihull, B94 6BA</t>
  </si>
  <si>
    <t>W/18/2260</t>
  </si>
  <si>
    <t>Land adjoining 7 Clarendon Place, Leamington Spa, CV32 5QL</t>
  </si>
  <si>
    <t>W/18/2270</t>
  </si>
  <si>
    <t>2-8 Kenilworth Street, Leamington Spa, CV32 4QS</t>
  </si>
  <si>
    <t>W/18/2281</t>
  </si>
  <si>
    <t>Land adj to 2 Mill Road, Leamington Spa, CV31 1BE</t>
  </si>
  <si>
    <t>W/18/2282</t>
  </si>
  <si>
    <t>Barn Adjacent to Wappenbury Hall, Main Street, Wappenbury, Leamington Spa, CV33 9DW</t>
  </si>
  <si>
    <t>W/18/2313</t>
  </si>
  <si>
    <t>Land South of  Gallows Hil and West of Europa Way Warwick CV34 6SP</t>
  </si>
  <si>
    <t>W/18/2335</t>
  </si>
  <si>
    <t>Lodge Farm House, Westwood Heath Road, Coventry, CV4 8AA</t>
  </si>
  <si>
    <t>Erection of 2no. dwellings.</t>
  </si>
  <si>
    <t>W/94/0208</t>
  </si>
  <si>
    <t>VILLAGE FARM, OFFCHURCH.</t>
  </si>
  <si>
    <t>C2</t>
  </si>
  <si>
    <t>C4</t>
  </si>
  <si>
    <t>PBSA</t>
  </si>
  <si>
    <t>SGH</t>
  </si>
  <si>
    <t>Loss of:</t>
  </si>
  <si>
    <t>Residential Institutions</t>
  </si>
  <si>
    <t>As at:</t>
  </si>
  <si>
    <t>Gain of:</t>
  </si>
  <si>
    <t>Small HMO 3 to 6 people</t>
  </si>
  <si>
    <t>HMO Bedrooms</t>
  </si>
  <si>
    <t>Not started</t>
  </si>
  <si>
    <t>Purpose built student accommodation</t>
  </si>
  <si>
    <t>PBSA Bedrooms</t>
  </si>
  <si>
    <t>Landlord Furniture, 104 Trinity Street, Leamington Spa</t>
  </si>
  <si>
    <t>W/17/1614</t>
  </si>
  <si>
    <t>19-21 Wise Street, Leamington Spa, CV31 3AP</t>
  </si>
  <si>
    <t>52-60 Warwick Street, Leamington Spa, CV32 5JP</t>
  </si>
  <si>
    <t>W/18/2195</t>
  </si>
  <si>
    <t>76-82 Warwick Road, Kenilworth, CV8 1HL</t>
  </si>
  <si>
    <t>Sui Generis - Large HMO 7 or more people</t>
  </si>
  <si>
    <t>Peacock Hotel, 149 Warwick Road, Kenilworth, CV8 1HY</t>
  </si>
  <si>
    <t>29-33 High Street, Leamington Spa, CV31 1LN</t>
  </si>
  <si>
    <t>146 Parade, Leamington Spa, CV32 4AG</t>
  </si>
  <si>
    <t>121-123 Warwick Road, Kenilworth, CV8 1HP</t>
  </si>
  <si>
    <t>Equivalent dwellings</t>
  </si>
  <si>
    <t>Ratio to calculate equivalent dwellings</t>
  </si>
  <si>
    <t>Equivalent dwellings - residential institutions</t>
  </si>
  <si>
    <t>Equivalent dwellings - students and HMO</t>
  </si>
  <si>
    <t>Likely build out rates</t>
  </si>
  <si>
    <t>Dwellings granted</t>
  </si>
  <si>
    <t>Total for sites of up to 9 dwellings (net)</t>
  </si>
  <si>
    <t>Remaining (UC + NS)</t>
  </si>
  <si>
    <t>Total for sites of 10 dwellings or more (net)</t>
  </si>
  <si>
    <t>The Warwickshire Golf and Country Club, Warwick Road, Leek Wootton, Warwick, CV35 7QT</t>
  </si>
  <si>
    <t>Average annual requirement 1/4/11 to 31/3/17</t>
  </si>
  <si>
    <t>5% buffer</t>
  </si>
  <si>
    <t>Requirement Calculations</t>
  </si>
  <si>
    <t>Commitments - Residential Institutions (@1.8 residents per dwelling)</t>
  </si>
  <si>
    <t>Commitments - Students and HMOs (@2.5 students per dwelling)</t>
  </si>
  <si>
    <t>Consolidated employment land</t>
  </si>
  <si>
    <t>Local Plan Allocations</t>
  </si>
  <si>
    <t>TOTAL 5 YEAR REQUIREMENT</t>
  </si>
  <si>
    <t>Surplus</t>
  </si>
  <si>
    <t>Number of years' supply</t>
  </si>
  <si>
    <t>years</t>
  </si>
  <si>
    <t>ANNUAL 5 YEAR REQUIREMENT</t>
  </si>
  <si>
    <t>Commitments - Planning Permissions</t>
  </si>
  <si>
    <t>Unmet requirement to date: requirement minus completions</t>
  </si>
  <si>
    <t>Total in plan period</t>
  </si>
  <si>
    <t>2029/30</t>
  </si>
  <si>
    <t>2030/31</t>
  </si>
  <si>
    <t>2031/32</t>
  </si>
  <si>
    <t>d) Windfalls Trajectory (based on Updated Tables for Windfalls Paper - November 2016 - Doc EXAM 136)</t>
  </si>
  <si>
    <t>101 per year, with a three-year offset to avoid double counting with granted applications</t>
  </si>
  <si>
    <t>Average Annual Requirement</t>
  </si>
  <si>
    <t xml:space="preserve">Adjusted requirement: unmet requirement to date plus requirement next 5 years </t>
  </si>
  <si>
    <t>Sui Generis - Large HMOs</t>
  </si>
  <si>
    <t>PBSA (purpose build student accommodation)</t>
  </si>
  <si>
    <t>C2 Residential institutions</t>
  </si>
  <si>
    <t>C4 Small HMOs</t>
  </si>
  <si>
    <t>Hybrid planning application for the erection of up to 425 dwellings (detailed first phase of 129 dwellings with the remainder of the site being outline including details of access), convenience store of up to 400 sqm gross together with the erection of formal and informal open space including allotments, infrastructure provision and associated work together with means of access onto Westwood Heath Road and agricultural access onto Bockendon Lane.</t>
  </si>
  <si>
    <t>Outline planning application for the erection of up to 900 dwellings a primary school (Use Class D1), a local centre (Use Class A1 to A5 and D1) and a Park and Ride facility for up to 500 spaces (Sui Generis) together with associated infrastructure, landscaping and open space (all matters reserved except access).</t>
  </si>
  <si>
    <t>Development of up to 425 residential dwellings (Use Class C3), medical centre, community hall, formal and informal green spaces, sports and recreation provision, structural landscaping, new roads, footpaths and cycle ways, site access and ancillary works (outline application including details of access).</t>
  </si>
  <si>
    <t>Revised application following planning permission no. W14/1076 to allow for a longer time limit for the commencement of the various phases of development. The development comprises the construction of up to 735 dwellings; a mixed use neighbourhood centre to include retail development (Use Classes A1, A2, A3, &amp; A4 and/or community and health uses (Class D1); safeguarding of land for education use; provision of formal and informal open spaces including sports and recreation provision, childrens and youth play areas and allotments/orchards; strategic landscaping and drainage works including surface water attenuation ponds as part of a sustainable urban drainage system; provision of two vehicular accesses, one off Europa Way and one off Saumur Way; car parking; creation of new footpaths and cycle ways and their connection to adjoining networks; ground remodelling; under grounding of overhead power lines including a new pylon to link to off site overhead lines; and formation of ponds as an ecological mitigation measure to accommodate the translocation of great crested newts.</t>
  </si>
  <si>
    <t>Outline planning application including access and landscape, with all other matters reserved, for the demolition of Riverside House and the redevelopment of the site to provide new buildings ranging from 2.5 to 6 storeys for up to 170 residential dwellings (use class C3) at Milverton Hill, Leamington-Spa.</t>
  </si>
  <si>
    <t>W/17/2387</t>
  </si>
  <si>
    <t>Outline application with all matters reserved except for access, for the erection of up to 147 dwellings together with vehicular/pedestrian access from Daly Avenue; Green Infrastructure including a play area, other open space and landscaping; sustainable drainage; and other related infrastructure.</t>
  </si>
  <si>
    <t>Outline application for the demolition of the existing workshop and the construction of a mixed use development consisting of a complimentary health suite (Use Class D1) and 19no. flats consisting of 12 x one bedroom, 4 x two bedroom and 3 x three bedroom.  (Amended scheme consisting of revised access and parking layout together with the reduction in size of units).</t>
  </si>
  <si>
    <t>Application for outline planning permission, with all matters reserved except access, for residential development of up to 180 dwellings, public open space, landscaping, access to Gallows Hill, sustainable urban drainage systems, footpaths/cycle ways and associated infrastructure.</t>
  </si>
  <si>
    <t>W/18/2123</t>
  </si>
  <si>
    <t>200 Warwick Road, Kenilworth, CV8 1HU</t>
  </si>
  <si>
    <t>Outline planning application (all matters reserved) for up to 5 dwellings and associated works.</t>
  </si>
  <si>
    <t>Outline application for the erection of 1no. 2 bedroomed bungalow with all matters reserved except access.</t>
  </si>
  <si>
    <t>W/19/1915</t>
  </si>
  <si>
    <t>New Farm, Red Lane, Burton Green, Kenilworth, CV8 1PE</t>
  </si>
  <si>
    <t>Application for Outline Planning Permission for erection of 1no. dwelling with all matters reserved except for access</t>
  </si>
  <si>
    <t>Submission of Reserved Matters (Layout, Scale, Appearance and Landscaping) pursuant to condition 1 of Outline Planning Permission W/14/0681 (as amended by W/17/0894) for 450 residential units with associated car and cycle parking provision, open space and public realm, childrens play space, landscaping, revised access from spine road and associated infrastructure works</t>
  </si>
  <si>
    <t>Substitution of house types to 60 plots approved under approval of reserved matters application W/15/1473 (Application for submission of all reserved matters as required by Condition 1 (in part, insofar as they relate to Phase 2B only- 435no. dwellings))</t>
  </si>
  <si>
    <t>W/19/0346</t>
  </si>
  <si>
    <t>Land North of  Gallows Hill, Warwick, CV34 6SJ</t>
  </si>
  <si>
    <t>Reserved Matters application for the development of 375 dwellings, green spaces, road, footways and ancillary works in pursuance of outline planning permission W/14/0967 (outline for up to 425 Residential dwellings, varied by W/18/1619)</t>
  </si>
  <si>
    <t>Submission of all reserved matters as required by condition 1 (in part, insofar as they relate to Phase 1B only- 350no. dwellings); imposed on outline planning permission ref: W/15/1452 granted on the 24th February 2016 for residential development up to a maximum of 785 dwellings.</t>
  </si>
  <si>
    <t>Demolition of the existing bus depot, car sales lot and disused building between the lower and upper portions of Station Approach and changes to existing Warwick District Council car park reducing spaces from 300 down to 100.  Construction of 212 homes consisting of 118 flats and 94 houses with ancillary parking, open space and associated highway alterations to Station Approach.</t>
  </si>
  <si>
    <t>Reserved matters application for the appearance, landscaping, layout and scale of 208 dwellings forming Phase 2c of the Oakley Grove Harbury Lane development, pursuant to previously approved outline application ref: W/15/0851.</t>
  </si>
  <si>
    <t>Application for Reserved Matters pursuant to condition 1 of planning permission ref: W/15/0981 for details of appearance, landscaping, layout and scale of 200 dwellings (Parcel D2) together with associated highway infrastructure and landscaping.</t>
  </si>
  <si>
    <t>Grove Farm, Phase 2B, Sourth side of  Harbury Lane, Bishops Tachbrook, Leamington Spa, CV33 9QF</t>
  </si>
  <si>
    <t>Application for Reserved Matters pursuant to condition 1 of planning permission ref: W/15/0851 for details of appearance, landscaping, layout and scale of 194 dwellings together with associated highway infrastructure, footpaths, parking and open spaces with children's play area, constituting Phase 2b and pursuant to previously approved outline application ref: W/15/0851.</t>
  </si>
  <si>
    <t>Variation of condition 1 of planning permission W/17/0152 (Reserved matters application for the layout, landscaping, scale and appearance of 150 dwellings together with associated infrastructure and engineering pursuant to previously approved outline application ref: W/16/0196) to allow a substitution of house types on a total of 56no. plots and to amend 2no. plots (140 + 207) from single storey to two storey. [All other aspects of the development for 150 dwellings remain the same as that which was originally approved.]</t>
  </si>
  <si>
    <t>W/19/0933</t>
  </si>
  <si>
    <t>Land On The North Side Of, Birmingham Road, Hatton</t>
  </si>
  <si>
    <t>Full Planning Application - 150 Dwellings (Class C3); New Vehicular Access from Birmingham Road; New Temporary Vehicular Access for Sales and Construction from Birmingham Road; &amp; Associated Works</t>
  </si>
  <si>
    <t>Application for Reserved Matters pursuant to condition 1 of planning permission ref: W/15/0981 for details of appearance, landscaping, layout and scale of 134 dwellings together with associated works.</t>
  </si>
  <si>
    <t>Reserved matters application for the layout, landscaping, scale and appearance of 130 dwelling houses comprising 1.5, 2 and 2.5 storey housing together with associated garages, parking facilities, landscaping, infrastructure and drainage, forming Phase 1B of the Oakley Grove Harbury Lane development granted under outline planning permission W/14/0023.</t>
  </si>
  <si>
    <t>W/19/0691</t>
  </si>
  <si>
    <t>Land off, Arras Boulevard, Hampton Magna, Budbrooke</t>
  </si>
  <si>
    <t>Full planning application for a residential development of 130 units including associated access, landscaping, open space and drainage infrastructure (resubmission of W/18/1331).</t>
  </si>
  <si>
    <t>W/19/1445</t>
  </si>
  <si>
    <t>Land between  Myton Road and Europa Way, Warwick</t>
  </si>
  <si>
    <t>Application for Reserved Matters pursuant to condition 1 of planning permission ref: W/15/0981 for details of appearance, landscaping, layout and scale of 129 dwellings (Part of Parcel D4).</t>
  </si>
  <si>
    <t>W/19/0784</t>
  </si>
  <si>
    <t>Land On The East Side Of Warwick Road, Kenilworth, CV8 1FE</t>
  </si>
  <si>
    <t>Reserved Matters application pursuant to condition 1 of planning permission W/17/2150 for details of appearance, landscaping, layout and scale of 125 dwellings.</t>
  </si>
  <si>
    <t>Development of 120 dwellings (including 48 affordable units), formation of single access point from Coventry Road and single access point from Rugby Road, highway works, landscaping, public open space and ancillary works.</t>
  </si>
  <si>
    <t>Application for Reserved Matters pursuant to condition 1 of planning permission ref: W/15/0851 for details of access, appearance, landscaping, layout and scale of 108 dwellings together with associated highway infrastructure, footpaths, parking and open spaces with children's play area, constituting Phase 2d.</t>
  </si>
  <si>
    <t>Variation of condition no. 1 (approved plans) of planning permission W/17/1552 (Application for approval of reserved matters (details of appearance, landscaping, layout and scale) pursuant to condition 1 of planning permission ref: W/14/1340 for
the erection of 93 dwellings) to allow changes to the layout involving switching Plots 18-21 with Plots 40-45, to minimise any impacts on the TPO tree on the northern boundary of the site.</t>
  </si>
  <si>
    <t>Proposed erection of 90 dwellings and the provision of vehicular and pedestrian access plus all other associated infrastructure and enabling works including village green, playing field and drop off/pick up point for the adjoining primary school.</t>
  </si>
  <si>
    <t>Reserved matters application relating to Phase 3 of the Continuing Care Retirement Community approved under outline permission ref: W/13/0464 (amended by S.73 application ref: W/14/1322)</t>
  </si>
  <si>
    <t>Reserved Matters in relation to outline application ref: W/14/0433 for up to 65 dwellings - to discharge matters of appearance, landscaping, layout and scale.</t>
  </si>
  <si>
    <t>W/19/0229</t>
  </si>
  <si>
    <t>Land at the Asps, Bound by Europa Way (A452) to the east and Banbury Road (A425) to the west, Leamington Spa, CV34 6SS</t>
  </si>
  <si>
    <t>Application for Reserved Matters pursuant to condition 1 of planning permission ref: W/14/0300 for details of appearance, landscaping, layout and scale of 65 dwellings constituting sub-phase 1a.</t>
  </si>
  <si>
    <t>W/19/0990</t>
  </si>
  <si>
    <t>Land off Seven Acre Close Bishops Tachbrook</t>
  </si>
  <si>
    <t>Reserved Matters application pursuant to condition 1 of planning permission W/16/0279 for details of access, appearance, landscaping, layout and scale of 50no. dwellings together with all associated works (re-submission of W/19/0324)</t>
  </si>
  <si>
    <t>Demolition of existing buildings and erection of 44 dwellings with associated access, landscaping and infrastructure</t>
  </si>
  <si>
    <t>Full planning application including means of access, appearance, landscaping, layout and scale, for the demolition of Covent Garden Multi-Storey car park and pedestrian footbridge, and the erection of mixed use buildings comprising new 2,685m2 (GIA) offices (use class B1) over four floors including plant room; a new multi-storey car park over four floors, comprising 617 car park spaces and 3 external spaces, 20 motor cycle spaces and 30 cycle spaces; and 44 residential units (use class C3) with 44 cycle spaces for the apartments.</t>
  </si>
  <si>
    <t>Development of 38 no. residential dwellings together with associated access, parking, open space and landscaping</t>
  </si>
  <si>
    <t>Minor material amendment to planning permission no. W16/1139 to allow for minor changes to the height, footprint, design and windows of the proposed building, together with the relocation and increase in size of the rooftop amenity space, the addition of a rooftop plant zone, the replacement of retail storage areas with additional student bedrooms and the substitution of cluster flats for some of the studios. Planning permission no. W16/1139 was for a mixed use development comprising 1533sqm of retail floor space at ground floor and 65 residential units (mix of cluster flats and studio rooms) above.</t>
  </si>
  <si>
    <t>W/18/2387</t>
  </si>
  <si>
    <t>73 Warwick Street, Leamington Spa, CV32 4RQ</t>
  </si>
  <si>
    <t>Demolition of the existing building (currently Peacocks) and the construction of a new building comprising retail space and servicing area on the ground floor with residential accommodation above on five floors creating 26 apartments consisting of 9 x one beds; 16 x two beds and 1 x three bed.</t>
  </si>
  <si>
    <t>Demolition of all existing buildings and erection of a church/community hall and 25no. affordable dwellings with associated landscaping, parking, access and infrastructure.</t>
  </si>
  <si>
    <t>Notification for prior approval for proposed change of use under Schedule 2, Part 3, Class of O of the GPDO 2015 from  offices (Use Class B1a) to 23no. flats (Use Class C3) comprising 12no. one bed flats and 11no. two bed flats, together with alterations to internal layout (but without external alteration).</t>
  </si>
  <si>
    <t>Conversion of Haseley Manor to 13 no. apartments, demolition of Saxon House and Rossmore House and erection of 9 no. dwellings with associated parking, landscaping, access and tennis court.</t>
  </si>
  <si>
    <t>W/18/0554</t>
  </si>
  <si>
    <t>Waverley Riding School, Coventry Road, Cubbington, Leamington Spa, CV32 7UJ</t>
  </si>
  <si>
    <t>Demolition and redevelopment of existing equestrian centre to provide 16 no. dwellings (Class C3); widening and improvement to existing vehicular access and road off Coventry Road; and provision of associated parking, landscaping and surface water attenuation</t>
  </si>
  <si>
    <t>W/19/1535</t>
  </si>
  <si>
    <t>62 Brandon Parade, Leamington Spa, CV32 4JE</t>
  </si>
  <si>
    <t>Application for Prior Approval for proposed change of use of building from offices (Use Class B1a) to residential use (Use Class C3) under Schedule 2, Part 3, Class O of the General Permitted Development Order 2015.</t>
  </si>
  <si>
    <t>W/19/1901</t>
  </si>
  <si>
    <t>Emscote Mills, Wharf Street, Warwick, CV34 5LB</t>
  </si>
  <si>
    <t>Notification for prior approval for a proposed change of use from existing offices (Use Class B1a) to 12 apartments (Use Class C3).</t>
  </si>
  <si>
    <t>Proposed erection of 9no. residential properties consisting of 3no. terraced town houses and 2no. apartment blocks of 3no. units each.</t>
  </si>
  <si>
    <t>W/18/2153</t>
  </si>
  <si>
    <t>73 Emscote Road, Warwick, CV34 5QR</t>
  </si>
  <si>
    <t>Reserved matters application to confirm details of appearance and landscaping in relation to application W/18/2133.</t>
  </si>
  <si>
    <t>Demolition of single storey building and construction of 9 no. flats (5 no. two-bed units and 4 no. one-bed units) with car parking (resubmission of W/18/1433).</t>
  </si>
  <si>
    <t>Demolition of existing house and erection of a residential block containing 9 apartments.</t>
  </si>
  <si>
    <t>Demolition of existing warehouse and flat and erection of residential development comprising of a single storey 2 bed dwelling, 5no. three storey 4 bed town houses, 2no. 2 bed apartments and 1no. 3 bed apartment</t>
  </si>
  <si>
    <t>Erection of 8no. detached dwellings with associated garages and improved access road</t>
  </si>
  <si>
    <t>W/19/0278</t>
  </si>
  <si>
    <t>Lillington Bowling Club, Lime Avenue, Lillington, Leamington Spa, CV32 7DB</t>
  </si>
  <si>
    <t>Resubmission of W/18/1353: Erection of 8no three storey residential dwellings.</t>
  </si>
  <si>
    <t>Construction of 7 apartments and 8 parking spaces</t>
  </si>
  <si>
    <t>Proposed change of use of existing Care Home (C2) to provide 3no. apartments (C3) together with associated refurbishment and alterations. Demolition of rear wing and construction of 4no. terraced townhouses. Demoliton of existing dwelling to rear of site and construction of a replacement dwelling.</t>
  </si>
  <si>
    <t>Re-submission of application ref: W/14/1534. Demolition of car sales building. Construction of 7 no. dwellings and associated car parking. New access from Wellesbourne Road.</t>
  </si>
  <si>
    <t>Notification for prior approval under Class O of the GPDO for the proposed change of use of existing first floor and mezzanine level offices (B1a) into 7no. residential units (Use Class C3)</t>
  </si>
  <si>
    <t>W/19/1160</t>
  </si>
  <si>
    <t>Variation of condition 2 (approved plans) of planning permission W/18/1468 to allow the omission of apartment 7 thus reducing the total number of apartments to 7no. together with the re-positioning of the bin store, inclusion of a wc within the ground floor office, minor amendments to the internal layout and configuration of apartments 4, 6 and 9 and minor amendments to the entrance and internal layout and configuration of apartment 5.</t>
  </si>
  <si>
    <t>Demolition of existing dwelling and construction of 6 apartments and 1 town house with associated parking</t>
  </si>
  <si>
    <t>Demolition of doctors surgery and erection of 6no. two-bedroomed terraced dwellings, with parking and external amenity areas.</t>
  </si>
  <si>
    <t>Conversion of existing building and erection of new second floor to provide 4no. 2 bedroom flats and 2no. 1 bedroom flats, with new shop front to ground floor.</t>
  </si>
  <si>
    <t>W/19/0963</t>
  </si>
  <si>
    <t>49 - 51 Parade, Leamington Spa, CV32 4BL</t>
  </si>
  <si>
    <t>Resubmission of W/18/1288: Proposed change of use of the upper floors from B1a office to C3 residential, to provide 6 apartments.</t>
  </si>
  <si>
    <t>Demolition of single storey and two storey extensions to the rear of the building and erection of replacement two storey rear extension to provide car parking at ground floor and 3no. flats at first floor. Existing building to be converted into 3no. flats (providing a total of 6no. flats)</t>
  </si>
  <si>
    <t>Renewal of application ref: W/14/0741 for internal and external alterations for conversion of ground, first, second and third floors from offices to 5 no. self contained flats.</t>
  </si>
  <si>
    <t>W/19/0741</t>
  </si>
  <si>
    <t>Land rear of Lillington Free Church, Cubbington Road, Lillington, Leamington Spa, CV32 7AL</t>
  </si>
  <si>
    <t>Erection of 5 affordable dwellings with associated infrastructure, landscaping, parking and access on land to the rear of Lillington Free Church, Cubbington Road, Royal Leamington Spa (Resubmission of planning application W/18/2424)</t>
  </si>
  <si>
    <t>W/19/0969</t>
  </si>
  <si>
    <t>Reserved Matters Application (Access Appearance, Landscaping &amp; Scale); Development of Five Dwellings (Outline W/17/1923)</t>
  </si>
  <si>
    <t>Demolition of existing commercial premises and erection of a three storey (and basement) building to provide 4 no apartments with 4 no parking spaces</t>
  </si>
  <si>
    <t>W/16/0137</t>
  </si>
  <si>
    <t>Botanical House, 15 Guys Cliffe Road, Leamington Spa, CV32 5BZ</t>
  </si>
  <si>
    <t>Application for prior approval for a change of use from offices (Use Class B1a) to 4 no. dwellings (Use Class C3)</t>
  </si>
  <si>
    <t>Proposed change of use of takeaway shop (A5) to ground floor and internal alterations to provide 5 flats (C3 use) (Resubmission of W/18/0659).</t>
  </si>
  <si>
    <t>Proposed refurbishment of existing building. Conversion of upper floors from office accomodation to residential (three flats).</t>
  </si>
  <si>
    <t>W/19/0729</t>
  </si>
  <si>
    <t>29 Grosvenor Road, Leamington Spa, CV31 2NN</t>
  </si>
  <si>
    <t>Proposed conversion of single residential property into 4 no. flats comprising: 2no. two bed units and 2 no. one bed units.</t>
  </si>
  <si>
    <t>W/19/1859</t>
  </si>
  <si>
    <t>Oakley Farm Barns, Banbury Road, Bishops Tachbrook, Leamington Spa, CV33 9QJ</t>
  </si>
  <si>
    <t>Conversion of a redundant agricultural building into 4No. residential units</t>
  </si>
  <si>
    <t>W/20/0077</t>
  </si>
  <si>
    <t>16 Cross Street, Leamington Spa, CV32 4PX</t>
  </si>
  <si>
    <t>Prior approval for proposed change of use building from Office use (B1a) to residential use (C3) under schedule 2, Part 3, Class O of the GPDO 2015.</t>
  </si>
  <si>
    <t>Variation of Condition No. 1 of P.P. W971539 to extend 5 year time limit for the conversion of barns to provide 3 dwelling units and 7 garages.</t>
  </si>
  <si>
    <t>Change of use and conversion from offices (Use Class B1a) to 3no. residential units</t>
  </si>
  <si>
    <t>Additional storey extension and internal alterations to provide 3 flats (1 x 1 bed and 2 x 2 bed)</t>
  </si>
  <si>
    <t>Change of use of ground floor from a hot food takeaway (Use Class A5) to offices (Use Class B1a); change of use of first floor from offices and erection of second floor extension to create 3 no. flats (Use Class C3); and external alterations</t>
  </si>
  <si>
    <t>Proposed conversion of redundant agricultural barn to create 3No. live/work units.</t>
  </si>
  <si>
    <t>Proposed conversion of barns and outbuildings to provide three dwellings</t>
  </si>
  <si>
    <t>Change of use of ground floor storage area and first floor and erection of second floor to provide 3no. flats</t>
  </si>
  <si>
    <t>Reserved matters application to confirm details of appearance, landscaping, layout and scale in relation to application W/16/2157 (outline application for the erection of three dwellings).</t>
  </si>
  <si>
    <t>Proposed erection of an apartment block to provide 3no. two bedroom apartments, with associated parking and storage (Renewal of planning application ref: W/16/1824).</t>
  </si>
  <si>
    <t>W/19/0641</t>
  </si>
  <si>
    <t>Prior Notification under Part 3, Class P of the GPDO for Proposed Change of Use from Storage and Distribution Building (Class B8) to dwelling houses (Class C3)</t>
  </si>
  <si>
    <t>W/19/0917</t>
  </si>
  <si>
    <t>Oakley Wood Farm Barns, Banbury Road, Bishops Tachbrook, Leamington Spa, CV33 9QJ</t>
  </si>
  <si>
    <t>Conversion of existing Grade II Listed Barn to three dwellings.</t>
  </si>
  <si>
    <t>W/19/1226</t>
  </si>
  <si>
    <t>7 and 8 Pears Close, Kenilworth, CV8 1BS</t>
  </si>
  <si>
    <t>Construction of four detached dwellings and a double garage, creation of a new access and all associated works, including the demolition of a dwelling (no.8 Pears Close) and demolition of a single storey extension at no.7 Pears Close (resubmission of W/19/0562).</t>
  </si>
  <si>
    <t>W/19/1373</t>
  </si>
  <si>
    <t>Agricultural Building, Four Brothers Farm, Five Ways Road, Shrewley, Warwick, CV35 7JB</t>
  </si>
  <si>
    <t>Prior Approval under Part 3, Class Q(a) and (b) for the change of use of existing agricultural building to 3 no.dwellinghouses including all ancillary works</t>
  </si>
  <si>
    <t>Part demolition, conversion and extension of barns to provide 3 dwellings and garages; erection of garage; conversion of outbuilding to form garaging; erection of a screenwall; retention of part of outbuilding within curtilage of house 2.</t>
  </si>
  <si>
    <t>Construction of a 3 storey building consisting of two single bedroom apartments</t>
  </si>
  <si>
    <t>Alterations and conversion of existing two storey former barn to two dwellings with demolition of leanto and hardstanding under and replacement of existing garages with two new garages</t>
  </si>
  <si>
    <t>Application for prior approval for a proposed change of use from agricultural buildings into 2 no. dwellinghouses (Use Class C3)</t>
  </si>
  <si>
    <t>Notification for Prior Approval for proposed change of use of Agricultural Buildings to a dwelling house ( Class C3)</t>
  </si>
  <si>
    <t>i) residential conversion of former threshing barn; ii) extensive site clearance and erection of a new barn-style dwelling, and iii) partial demolition, extension, alteration and restoration of Grade II listed farmhouse; plus conversion of barn to form holiday-let, erection of two timber stables and the upgrading of permissive public footpath through the site.</t>
  </si>
  <si>
    <t>Partial demolition of extensions to original house, demolition of existing bungalow and erection of 2no. new semi-detached dwellings to the north of the site with the provision of new access. Alterations to existing house to convert halls of residence back to a single dwelling.</t>
  </si>
  <si>
    <t>Conversion of part of an existing house to create two new separate two bedroomed flats. Associated landscaping for the proposal including the removal of an external storage building. Alterations to brick boundary wall and dropped kerb to provide vehicular access.</t>
  </si>
  <si>
    <t>Demolition of existing building to rear of Nos.13-15 The Square and erection of new building to provide 4no. en-suite student bedrooms in single storey element and 2no. self-contained flats in 2.5 storey element. (Re-submission of W/16/2347)</t>
  </si>
  <si>
    <t>Change of use of 2no. agricultural buildings to 2no. dwellings (Use Class C3).</t>
  </si>
  <si>
    <t>Alterations and extension to existing club and living accommodation to provide 4no. flats at first and second floor level</t>
  </si>
  <si>
    <t>Erection of 2no. new dwellings and associated landscaping after demolition of former Sunday School building</t>
  </si>
  <si>
    <t>Notification for Prior Approval for Change of Use from Use Class B8 (Storage and Distribution) to 2no. dwellings (Use Class C3) under Part 3, Class C of the GPDO 2015 (as amended by The Town and Country Planning (General Permitted Development) (England) (Amendment) Order 2018)</t>
  </si>
  <si>
    <t>Resubmission of W/18/0140: Change of use of existing ground floor shop and basement to 2 Bedroom flat and internal alterations to upper floors to subdivide existing flat into 2 units. External alterations to frontage to include new bay window, addition of light well and railings to front elevation together with alterations to fenestration.</t>
  </si>
  <si>
    <t>Renewal of Approval Reference W/15/0942 for the redevelopment of an existing mixed use development to provide a retained retail unit at ground floor with undercroft parking to the rear and 3no. dwellings accessed via an external stair and first floor courtyard with a net increase of 2no. dwellings.</t>
  </si>
  <si>
    <t>Proposed demolition of existing garages and erection of one x 2 bedroom dwelling with detached double garage and erection of single detached garage for use by No. 88 Whitemoor Road. (amended scheme)</t>
  </si>
  <si>
    <t>W/18/2312</t>
  </si>
  <si>
    <t>Priors Club, Tower Street, Leamington Spa, CV31 2DR</t>
  </si>
  <si>
    <t>The demolition of existing social club and erection of two &amp; three storey cafe and bar with ancillary managers flat and staff accommodation.</t>
  </si>
  <si>
    <t>W/19/0439</t>
  </si>
  <si>
    <t>Substitution of house types for approved application W/17/1658 (Erection of 2no. dwellings with associated landscaping)</t>
  </si>
  <si>
    <t>W/19/0494</t>
  </si>
  <si>
    <t>7 Peel Road, Warwick, CV34 5ET</t>
  </si>
  <si>
    <t>Alterations and extension of exisiting property to provde 2no. flats in existing (formerly one shop and one residential unit) and 1no. new dweling to extension</t>
  </si>
  <si>
    <t>W/19/0498</t>
  </si>
  <si>
    <t>1 Farley Street, Leamington Spa, CV31 1HJ</t>
  </si>
  <si>
    <t>Demolish 1A Farley Street (with the exception of the gables which are to be retained), erection of replacement two storey building and proposed conversion of 1 Farley Street to provide 2no. two bedroom dwellings</t>
  </si>
  <si>
    <t>W/19/0730</t>
  </si>
  <si>
    <t>Demolition of existing garage and erection of 2no. detached dwellings, garages and associated car parking (revised design to previously approved W/17/2095).</t>
  </si>
  <si>
    <t>W/19/1007</t>
  </si>
  <si>
    <t>Land off Leam Street, Leamington Spa, CV31 1DY</t>
  </si>
  <si>
    <t>Proposed construction of two semi-detached cottages.</t>
  </si>
  <si>
    <t>W/19/1304</t>
  </si>
  <si>
    <t>Shrewley Gate Nursery, Old Warwick Road, Shrewley, Warwick, CV35 7AX</t>
  </si>
  <si>
    <t>Prior notification application under Part 3, Class Q(a) for the proposal conversion of a horticultural storage building to form two dwellings</t>
  </si>
  <si>
    <t>W/19/1362</t>
  </si>
  <si>
    <t>Barn at Elms Farm, Long Itchington Road, Hunningham, Leamington Spa, CV33 9EH</t>
  </si>
  <si>
    <t>Proposed storage unit conversion to residential use (Principle granted under reference W/19/0508).</t>
  </si>
  <si>
    <t>W/19/1415</t>
  </si>
  <si>
    <t>Workshop adjacent The Forge, Hatton Green, Hatton, Warwick, CV35 7LA</t>
  </si>
  <si>
    <t>Demolition of existing commercial premises and the erection of 2no. dwellings, parking and a new vehicular access and carport for The Forge.</t>
  </si>
  <si>
    <t>W/19/1977</t>
  </si>
  <si>
    <t>Ranibagh, Mill Lane, Little Shrewley, Shrewley, Warwick, CV35 7HN</t>
  </si>
  <si>
    <t>Proposed erection of two 3-bedroom dwellings.</t>
  </si>
  <si>
    <t>W/20/0010</t>
  </si>
  <si>
    <t>21-23 Clemens Street, Leamington Spa, CV31 2DW</t>
  </si>
  <si>
    <t>Application for Proposed Lawful Development Certificate for conversion of first and second floors to 1no. 2-bed flat and 1no. 3-bed flat.</t>
  </si>
  <si>
    <t>Erection of dwelling to rear/side garden of 15 Watersfield Gardens</t>
  </si>
  <si>
    <t>Proposed new dwelling on land adjacent 16 Whitnash Road, Leamington Spa</t>
  </si>
  <si>
    <t>Erection of 1no. dwellinghouse and alteration to existing access</t>
  </si>
  <si>
    <t>Proposed chalet style house, land to rear of Avon Court School Lane Kenilworth (site of existing garages)</t>
  </si>
  <si>
    <t>Application for prior approval for a proposed change of use from an agricultural building to a dwellinghouse (Use Class C3) following the demolition of the adjacent barns, to include external alterations</t>
  </si>
  <si>
    <t>Application for prior approval for a proposed change of use from an agricultural building to a dwellinghouse (Use Class C3) following the demolition of the adjacent barns</t>
  </si>
  <si>
    <t>Demolish existing dwelling and garage and provide two new dwellings.</t>
  </si>
  <si>
    <t>Proposed new detached dwelling on land adjacent to Mallards Reach, Barford Hill.</t>
  </si>
  <si>
    <t>W/16/1344</t>
  </si>
  <si>
    <t>Rowington Grange, Mill Lane, Rowington, Warwick, CV35 7DQ</t>
  </si>
  <si>
    <t>Prior approval notification for the proposed change of use of agricultural building to 1 no. dwellinghouse, associated curtilage and building operations (Class Qa and Qb).</t>
  </si>
  <si>
    <t>Change of use and conversion of existing storage building, including erection of rear dormers and front porch, to dwelling house (Use Class C3)</t>
  </si>
  <si>
    <t>Prior Approval Notification for proposed change of use of an agricultural building to a dwelling house</t>
  </si>
  <si>
    <t>Erection of a two and three storey dwelling after demolition of existing building</t>
  </si>
  <si>
    <t>Application for prior approval for a proposed change of use from an agricultural building to a dwellinghouse (Use Class C3) following the demolition of the adjacent barns, to include external alterations (amended scheme following previous approval no. W16/0633).</t>
  </si>
  <si>
    <t>Application for the approval of reserved matters relating to appearance, landscaping and scale for the erection of 1no. bungalow and 1no. dwelling in pursuance of condition 1 of the original outline permission, ref. W/15/1556</t>
  </si>
  <si>
    <t>Notification for prior approval under Class Q(a) for proposed change of use from Agricultural to dwelling</t>
  </si>
  <si>
    <t>Erection of detached dwelling (resubmission of W/16/0837)</t>
  </si>
  <si>
    <t>Change of use of lower ground floor to create 1no. flat (re-submission of previously refused application ref: W/17/1575)</t>
  </si>
  <si>
    <t>Proposed sub-division of existing dwelling into 2no. semi-detached dwellings</t>
  </si>
  <si>
    <t>Change of use from retreat (Use Class Sui Generis) to dwelling (Use Class C3)</t>
  </si>
  <si>
    <t>W/17/2145</t>
  </si>
  <si>
    <t>Abbey Farm, Ashow Road, Ashow, Kenilworth, CV8 2LE</t>
  </si>
  <si>
    <t>Conversion and extension of the existing garage/outbuilding and joining to the existing annexe building to create a new separate dwelling</t>
  </si>
  <si>
    <t>Formation of front lightwell and installation of 3no. windows in side elevation and change of use of basement to provide 1no. self contained apartment</t>
  </si>
  <si>
    <t>Proposed change of use from Guest House (use class C1) to single dwelling (use class C3).</t>
  </si>
  <si>
    <t>Proposed erection of 1no. detached dwelling, access and associated works.</t>
  </si>
  <si>
    <t>Application for prior approval under Class Q , parts A and B for the conversion of an existing barn to a dwellinghouse including external alterations to facilitate the use.</t>
  </si>
  <si>
    <t>W/18/0632</t>
  </si>
  <si>
    <t>Erection of a single storey extension to an existing annex to form a new dwellinghouse (Use Class C3)</t>
  </si>
  <si>
    <t>Notification for prior approval for a proposed change of use from an agricultural building to a dwellinghouse (Use Class C3) including operational development.</t>
  </si>
  <si>
    <t>Erection of two storey dwelling after demolition of existing outbuilding (resubmission of application ref: W/15/0117)</t>
  </si>
  <si>
    <t>Variation of conditions 2 (plans), 9 (surface + foul water drainage) and 10 (hard and soft landscaping) of planning permission W/17/2121 (Variation of conditions 2, 3 + 12 of planning permission W/17/0395 for the demolition of the Redfern Halls of Residence and Warden's house and erection of 11 new buildings to provide 794 bed student accommodation and new Warden's house together with 'village hall' and associated parking facilities, drainage work and soft landscaping provisions) to allow changes to the design, layout and appearance of individual accommodation buildings (blocks C, I, J + L), minor landscape amendments and an overall increase in the total number of bedrooms from 794 to 828.</t>
  </si>
  <si>
    <t>Erection of a four bedroom family house and associated garaging and parking</t>
  </si>
  <si>
    <t>Erection of detached chalet bungalow, garage and associated access (Resubmission of W/17/1245).</t>
  </si>
  <si>
    <t>Erection of 1no. dwelling.</t>
  </si>
  <si>
    <t>Prior approval under Part 3, Class Q(a) and (b) of the GDPO 2015 (as amended) for change of use from agricultural building to a single dwelling (Use Class C3) with associated operational development</t>
  </si>
  <si>
    <t>Demolition of existing light industrial building and erection of a dwelling house and associated works</t>
  </si>
  <si>
    <t>W/18/1292</t>
  </si>
  <si>
    <t>1 Nursery Lane, Leamington Spa, CV31 2PW</t>
  </si>
  <si>
    <t>Proposed erection of a two bedroom dwelling</t>
  </si>
  <si>
    <t>Erection of a four bedroom dwelling with associated amenity and parking</t>
  </si>
  <si>
    <t>Demolition of existing car repair garage and erection of 1no. single-storey dwelling house</t>
  </si>
  <si>
    <t>Proposed subdivision of the ground floor retail unit into 2no. retail units. Proposed subdivision of the upper floor flat into 2no. flats, with front access to be provided from Regent Street. Proposed replacement shopfront and associated internal alterations.</t>
  </si>
  <si>
    <t>Proposed sub-division of single dwelling to form 2 no. dwellings.</t>
  </si>
  <si>
    <t>Prior Approval under Part 3, Class Q of the GPDO for the conversion of an existing agricultural building to a dwellinghouse (Use Class C3) together with alterations to facilitate the use.</t>
  </si>
  <si>
    <t>Extensions and re-modelling of the existing dwellinghouse and the erection of 1no. two storey detached dwelling house to the side garden and associated access (re-submission of planning application ref W/18/0423).</t>
  </si>
  <si>
    <t>W/18/1733</t>
  </si>
  <si>
    <t>Sowe View, Coventry Road, Stoneleigh, Coventry, CV8 3BZ</t>
  </si>
  <si>
    <t>Erection of 2 bedroom bungalow and widening of existing drive by 3 kerb stones</t>
  </si>
  <si>
    <t>Resubmission of W/18/1035: Proposed change of use from A1 (retail) on ground floor to C3 (residential), three storey rear extensions (basement, ground and first floor), front railings and alterations to the existing canopy porch, alterations to rear dormer windows and front bay windows to provide an additional 1no. two-bedroom flat.</t>
  </si>
  <si>
    <t>W/18/1779</t>
  </si>
  <si>
    <t>Proposed alterations and rear extension form a second floor flat.</t>
  </si>
  <si>
    <t>Erection of a single storey residential dwelling to the side/rear of The Old Forge, 26 Oakley Wood Road, Bishops Tachbrook.</t>
  </si>
  <si>
    <t>Submission of all reserved matters (access, appearance, landscaping, layout, scale, renewable energy and drainage) in pursuance of outline planning permission reference W/15/1999.</t>
  </si>
  <si>
    <t>Change of use of Nos. 36 and 36a (both C4 [HMO] use class) into a single dwelling house (part retrospective)</t>
  </si>
  <si>
    <t>Erection of a three bedroom, two storey house after demolition of existing garage and erection of new garage following previous planning application under reference W/18/0653.</t>
  </si>
  <si>
    <t>Erection of livery stable building (Sui Generis) and a single storey dwelling for occupation by a Livery Yard Manager (Use Class C3) with associated works.</t>
  </si>
  <si>
    <t>Erection of new dwelling and associated works with access from Hob Lane.</t>
  </si>
  <si>
    <t>Change of use and conversion of existing building to a single dwellinghouse</t>
  </si>
  <si>
    <t>Amendments to planning permission ref: W/18/0067 (Conversion (with minor extensions and alterations) of craft workshops building to 1no. house, including ancillary business use).</t>
  </si>
  <si>
    <t>W/18/2189</t>
  </si>
  <si>
    <t>21 Sherbourne Place, Clarendon Street, Leamington Spa, CV32 5SW</t>
  </si>
  <si>
    <t>Change of use from nursery (Use Class D1) to a single dwellinghouse (Use Class C3)</t>
  </si>
  <si>
    <t>Prior Notification Application for change of use from B8 (Storage/Distribution) to C3 (Dwelling).</t>
  </si>
  <si>
    <t>Proposed erection of a detached two storey dwelling.</t>
  </si>
  <si>
    <t>Application under Class Q(a) and (b) of the GPDO for the conversion of existing barn into a single dwelling including external works to facilitate the use</t>
  </si>
  <si>
    <t>W/18/2341</t>
  </si>
  <si>
    <t>2 Highland Road, Kenilworth, CV8 2ET</t>
  </si>
  <si>
    <t>Erection of a new dwelling adjacent to 2 Highland Road following demolition of the existing garage buildings.</t>
  </si>
  <si>
    <t>W/18/2390</t>
  </si>
  <si>
    <t>Woodlands House, Ashow Road, Ashow, Kenilworth, CV8 2LE</t>
  </si>
  <si>
    <t>Conversion of existing garage for horse boxes and trailers to a two bedroom dwelling (resubmission of application W/17/1357)</t>
  </si>
  <si>
    <t>W/18/2442</t>
  </si>
  <si>
    <t>26-28 High Street, Warwick, CV34 4FA</t>
  </si>
  <si>
    <t>Proposed conversion of existing loft space and associated works to create a new apartment</t>
  </si>
  <si>
    <t>W/19/0149</t>
  </si>
  <si>
    <t>Whittle Court, Upper Holly Walk, Leamington Spa, CV32 4LB</t>
  </si>
  <si>
    <t>Alterations to existing sheltered flats building comprising of conversion of communal facilities to form an additional one-bedroom flat including fenestration changes, new lobby to main front entrance, provision of a freestanding store to front for six mobility scooters with charging facilities and provision of three additional car parking spaces and erection of a timber bin store to rear.</t>
  </si>
  <si>
    <t>W/19/0182</t>
  </si>
  <si>
    <t>Land adjacent to The Rising, Old Warwick Road, Rowington, Warwick, CV35 7BU</t>
  </si>
  <si>
    <t>Resubmission of W/18/1226: Erection of two storey 5 bedroomed house.</t>
  </si>
  <si>
    <t>W/19/0206</t>
  </si>
  <si>
    <t>8 Goldsmith Avenue, Warwick, CV34 6JA</t>
  </si>
  <si>
    <t>Proposed erection of 2-bed dwelling and associated parking (re-submission of previously withdrawn W/18/1778).</t>
  </si>
  <si>
    <t>W/19/0221</t>
  </si>
  <si>
    <t>16 -18 Emscote Road, Warwick, CV34 4PP</t>
  </si>
  <si>
    <t>Subdivision of existing dwelling into two dwellings, including loft conversion, new entrance door on front elevation, replacement of existing conservatory with brick and tile and installation of bi-fold doors to No.18.</t>
  </si>
  <si>
    <t>W/19/0353</t>
  </si>
  <si>
    <t>8 Eastfield Road, Leamington Spa, CV32 4EX</t>
  </si>
  <si>
    <t>Change of use of ground floor garage/workshop to provide 1no. 2 bedroom apartment together with alterations to first floor to provide 1no. 1 bedroom apartment and 1no. 2 bedroom apartment.</t>
  </si>
  <si>
    <t>W/19/0355</t>
  </si>
  <si>
    <t>8 Beauchamp Avenue, Leamington Spa, CV32 5TA</t>
  </si>
  <si>
    <t>Resubmission of W/18/1318: Proposed extension and alterations to existing garage, including raising the ridge height and introduction of front facing gable to form a new dwelling.</t>
  </si>
  <si>
    <t>W/19/0362</t>
  </si>
  <si>
    <t>The Maze, Hall Drive, Baginton, Coventry, CV8 3AF</t>
  </si>
  <si>
    <t>Proposed new build property on the land adjacent to The Maze.</t>
  </si>
  <si>
    <t>W/19/0423</t>
  </si>
  <si>
    <t>Annexe at Yew Tree Cottage, Old Warwick Road, Lapworth, Solihull, B94 6BA</t>
  </si>
  <si>
    <t>Erection of dwelling including demolition of existing barn.</t>
  </si>
  <si>
    <t>W/19/0442</t>
  </si>
  <si>
    <t>Ferndale Guest House, 45 Priory Road, Kenilworth, CV8 1LL</t>
  </si>
  <si>
    <t>Change of use from Guest House to residential house</t>
  </si>
  <si>
    <t>W/19/0477</t>
  </si>
  <si>
    <t>Land adjacent to Ashfield House, Brooke Road, Kenilworth, CV8 2BD</t>
  </si>
  <si>
    <t>Erection of a new house.</t>
  </si>
  <si>
    <t>W/19/0513</t>
  </si>
  <si>
    <t>Manor Cottage, 3 Spencer Street, Leamington Spa, CV31 3NE</t>
  </si>
  <si>
    <t>Basement conversion to form 1 bedroom flat. Converting existingbasement - no new floorspace so not CL liable</t>
  </si>
  <si>
    <t>W/19/0686</t>
  </si>
  <si>
    <t>95 Upper Holly Walk, Leamington Spa, CV32 4JS</t>
  </si>
  <si>
    <t>Proposed alterations to dwelling to create a separate live-work unit (sui generis).</t>
  </si>
  <si>
    <t>W/19/0838</t>
  </si>
  <si>
    <t>Full Planning Application; Conversion of Redundant Agricultural Building to One Residential Dwelling</t>
  </si>
  <si>
    <t>W/19/0863</t>
  </si>
  <si>
    <t>Lapworth Grange, Spring Lane, Lapworth, Solihull, B94 5NT</t>
  </si>
  <si>
    <t>Notification for prior approval for a proposed change of use from an agricultural building to a dwellinghouse (Use Class C3) and associated building operations.</t>
  </si>
  <si>
    <t>W/19/0905</t>
  </si>
  <si>
    <t>Wheatsheaf Inn, 163 Tachbrook Road, Leamington Spa, CV31 3BE</t>
  </si>
  <si>
    <t>Ground floor extensions and alterations to sub-divide an existing 1 bedroom ground floor flat into 2 x 1 bedroom flats, plus first floor extensions and alterations to add a 6th bedroom and a living room to the existing HMO.</t>
  </si>
  <si>
    <t>W/19/0945</t>
  </si>
  <si>
    <t>Re-submission of W/16/0754 to demolition of detached garage and single storey side extension and erection of a detached two storey dwelling.</t>
  </si>
  <si>
    <t>W/19/1182</t>
  </si>
  <si>
    <t>Tapster House, Lapworth Street, Lapworth, Solihull, B94 5QP</t>
  </si>
  <si>
    <t>Conversion of barn/workshop unit to a single storey dwelling.</t>
  </si>
  <si>
    <t>W/19/1264</t>
  </si>
  <si>
    <t>Proposed erection of one detached dwelling.</t>
  </si>
  <si>
    <t>W/19/1343</t>
  </si>
  <si>
    <t>24 Wathen Road, Warwick, CV34 5BA</t>
  </si>
  <si>
    <t>Erection of a new dwelling with detached garage to rear (resubmission of W/18/2427).</t>
  </si>
  <si>
    <t>W/19/1356</t>
  </si>
  <si>
    <t>Cocks Close, Old Warwick Road, Rowington</t>
  </si>
  <si>
    <t>Notification for Prior Approval under Part 3, Class Q(a) and (b) for a proposed change of use of Agricultural Building to a Dwellinghouse (Class C3), and for Associated Operational development.</t>
  </si>
  <si>
    <t>W/19/1389</t>
  </si>
  <si>
    <t>The Elms, 75 Chessetts Wood Road, Lapworth, Solihull, B94 6EL</t>
  </si>
  <si>
    <t>Proposed erection of one detached dwelling and integral garage, with use of existing access.</t>
  </si>
  <si>
    <t>W/19/1390</t>
  </si>
  <si>
    <t>Land north west of Pinley Green, Warwick</t>
  </si>
  <si>
    <t>Equestrian Enterprise proposing the change of use of part of an agricultural building to equestrian, part of the holding for the keeping of horses, part of the land to the stationary of a log cabin for a temporary period of three years, and the erection of additional stables, an outdoor arena and and horse walker.</t>
  </si>
  <si>
    <t>W/19/1413</t>
  </si>
  <si>
    <t>Ground Floor, 2A Leam Terrace, Leamington Spa, CV31 1BB</t>
  </si>
  <si>
    <t>Notification for prior approval for a proposed change of use from an existing office (Use Class B1a) to a dwelling (Use Class C3).</t>
  </si>
  <si>
    <t>W/19/1482</t>
  </si>
  <si>
    <t>122 Rouncil Lane, Kenilworth, CV8 1FP</t>
  </si>
  <si>
    <t>Demolition of two storey, four bedroom dwelling and erection of 2no three storey, five bedroom dwellings.</t>
  </si>
  <si>
    <t>W/19/1768</t>
  </si>
  <si>
    <t>Westham Barn, South of Westham Lane, Barford, Warwick, CV35 8DR</t>
  </si>
  <si>
    <t>W/19/1787</t>
  </si>
  <si>
    <t>Rosedale, Main Street, Eathorpe, Leamington Spa, CV33 9DE</t>
  </si>
  <si>
    <t>Erection of 1no. dwelling with detached garage</t>
  </si>
  <si>
    <t>W/19/1846</t>
  </si>
  <si>
    <t>Construction of new residential dwelling house and garage with associated works and reconfiguration of vehicle access arrangements for Sunnyside. Amendment to previous approval W/18/1432.</t>
  </si>
  <si>
    <t>W/19/1872</t>
  </si>
  <si>
    <t>Reserved matters submission for one new dwellinghouse. (Appearance, Landscaping, Layout, Scale)</t>
  </si>
  <si>
    <t>W/19/1887</t>
  </si>
  <si>
    <t>12 Coventry Road, Baginton, Coventry, CV8 3AD</t>
  </si>
  <si>
    <t>Detached bungalow in garden of No. 12 Coventry Road</t>
  </si>
  <si>
    <t>W/20/0144</t>
  </si>
  <si>
    <t>Barn at Packwood Farm Barn, Packwood Road, Lapworth, Solihull, B94 6AS</t>
  </si>
  <si>
    <t>Application for Prior Approval under Part 3, Class Q (a) and (b) for proposed change of use of agricultural building to a dwelling house (Use Class C3) and associated external alterations</t>
  </si>
  <si>
    <t>W/17/1987</t>
  </si>
  <si>
    <t>47 Ledbrook Road, Cubbington, Leamington Spa, CV32 7LU</t>
  </si>
  <si>
    <t>Demolition of existing bungalow, garage and stone retaining wall and construction of a new contemporary dwelling with associated parking and new rendered retaining wall.</t>
  </si>
  <si>
    <t>Application for approval of reserved matters for details of the appearance of the building and landscaping for the erection of detached two storey dwelling in pursuance of outline planning permission W/17/1890</t>
  </si>
  <si>
    <t>Proposed replacement two storey dwelling and associated works following demolition of the existing dwelling and garage.</t>
  </si>
  <si>
    <t>W/19/0379</t>
  </si>
  <si>
    <t>Barleyfields, Butlers End, Beausale, Warwick, CV35 7NS</t>
  </si>
  <si>
    <t>Demolition of existing bungalow and detached garage and erection of replacement dwelling and detached garage (re-submission of previously withdrawn application W18/1797)</t>
  </si>
  <si>
    <t>W/19/0584</t>
  </si>
  <si>
    <t>70 Leicester Lane, Lillington, Leamington Spa, CV32 7HH</t>
  </si>
  <si>
    <t>Demolition of existing detached bungalow and erection of replacement one and a half storey dwelling</t>
  </si>
  <si>
    <t>W/19/0719</t>
  </si>
  <si>
    <t>Donnington, Wasperton Road, Wasperton, Warwick, CV35 8EB</t>
  </si>
  <si>
    <t>Erection of new dwelling after demolition of existing dwelling</t>
  </si>
  <si>
    <t>W/19/0752</t>
  </si>
  <si>
    <t>Lodge Cottage, Hole House Lane, Lapworth, Solihull, B94 5PE</t>
  </si>
  <si>
    <t>Proposed variation of condition 2 (plan numbers) of planning permission W/18/0230 to allow for: alternative window arrangements and detailing; alternative door arrangements; increase in height of the approved dwelling by 0.7m; removal of chimneys from dwelling; alternative porch design; alternative roof design; alternative access arrangements.</t>
  </si>
  <si>
    <t>Change of use from a single dwellinghouse (Use Class C3) to a House in Multiple Occupation (HMO) (Use Class C4).</t>
  </si>
  <si>
    <t>Change of use of existing first floor flat from C3 Dwellinghouses to D1 Non-residential institutions to allow for the expansion of the veterinary practice which is already operating from the ground floor of the premises (43 Birches Lane)</t>
  </si>
  <si>
    <t>W/18/2343</t>
  </si>
  <si>
    <t>Chessetts House and Chessetts Paddocks, Chessetts Wood Road, Lapworth, Solihull, B94 6ES</t>
  </si>
  <si>
    <t>Conversion from two dwellings into one dwelling, single storey extensions and external alterations and erection of stable block.</t>
  </si>
  <si>
    <t>W/19/1559</t>
  </si>
  <si>
    <t>Victoria Lodge, Park Drive, Leamington Spa, CV31 3PJ</t>
  </si>
  <si>
    <t>Refurbishment, change of use and extension of existing C3 dwelling house to B1 office space with associated car parking.</t>
  </si>
  <si>
    <t>W/19/1853</t>
  </si>
  <si>
    <t>The Limes, Chessetts Wood Road, Lapworth, Solihull, B94 6EL</t>
  </si>
  <si>
    <t>Erection of 1no. detached dwellinghouse after demolition of existing dwellings</t>
  </si>
  <si>
    <t>W/20/0011</t>
  </si>
  <si>
    <t>19 Brunswick Street, Leamington Spa, CV31 2DS</t>
  </si>
  <si>
    <t>Change of use from 3 Bedroom flat (Use Class C3) to a 4 bedroom HMO (Use Class C4)</t>
  </si>
  <si>
    <t>W/19/0655</t>
  </si>
  <si>
    <t>Southcrest Farm (including Knoll House), Glasshouse Lane, Warwickshire, CV8 2QT</t>
  </si>
  <si>
    <t>Demolition of two residential properties and a collection of farm buildings, and erection of a two to three storey secondary school and sixth form building and a single storey facilities management building, with associated access and egress from Glasshouse Lane, parking spaces for cars, school buses, bicycles, internal drop-off zones, sports pitches, landscaping and auxiliary outbuildings.</t>
  </si>
  <si>
    <t>W/19/1205</t>
  </si>
  <si>
    <t>Dalehouse Farm, Dalehouse Lane, Kenilworth, CV8 2JZ</t>
  </si>
  <si>
    <t>Change of use from dwelling (Use Class C3) to residential training centre (Use Class C2)</t>
  </si>
  <si>
    <t>W/19/1911</t>
  </si>
  <si>
    <t>47 Cubbington Road, Lillington, Leamington Spa, CV32 7AA</t>
  </si>
  <si>
    <t>Demolition of numbers 43-49 Cubbington Road, Leamington Spa and the erection of 1no. two-storey replacement dwelling together with the demolition of an existing garage block and the erection of a two-storey garage block.</t>
  </si>
  <si>
    <t>W/19/0645</t>
  </si>
  <si>
    <t>Helen Ley Care Centre, Bericote Road, Blackdown, Leamington Spa, CV32 6QP</t>
  </si>
  <si>
    <t>31/03/2020</t>
  </si>
  <si>
    <t>Other shared accommodation bedrooms</t>
  </si>
  <si>
    <t>W/17/2392</t>
  </si>
  <si>
    <t>W/19/0983</t>
  </si>
  <si>
    <t>281 Tachbrook Road, Whitnash, Leamington Spa, CV31 3DD</t>
  </si>
  <si>
    <t>W/19/1166</t>
  </si>
  <si>
    <t>48 Kingsway, Leamington Spa, CV31 3LF</t>
  </si>
  <si>
    <t>W/19/1961</t>
  </si>
  <si>
    <t>16 Augusta Place, Leamington Spa, CV32 5EL</t>
  </si>
  <si>
    <t>02/01/2020</t>
  </si>
  <si>
    <t>W/19/1316</t>
  </si>
  <si>
    <t>Pumping Station, Tachbrook Road, Leamington Spa</t>
  </si>
  <si>
    <t>W/19/1165</t>
  </si>
  <si>
    <t>NB there is no sheet for outline shared accommodation permissions, because no such commitments currently exist</t>
  </si>
  <si>
    <t>b1) Commitments - dwellings (outline)</t>
  </si>
  <si>
    <t>b2) Commitments - dwellings (full permission)</t>
  </si>
  <si>
    <t>b3) Commitments - Shared accommodation (full permission)</t>
  </si>
  <si>
    <t>Local plan allocation ref</t>
  </si>
  <si>
    <t>H09</t>
  </si>
  <si>
    <t>H12</t>
  </si>
  <si>
    <t>H02 (part)</t>
  </si>
  <si>
    <t>Kenilworth school</t>
  </si>
  <si>
    <t>Kenilworth VI Form</t>
  </si>
  <si>
    <t>Site</t>
  </si>
  <si>
    <t>H11 (part)</t>
  </si>
  <si>
    <t>Land at Montague Road (Ambulance station)</t>
  </si>
  <si>
    <t>Land at Montague Road (excl. Ambulance station)</t>
  </si>
  <si>
    <t>H16 (part)</t>
  </si>
  <si>
    <t>H03</t>
  </si>
  <si>
    <t>H45</t>
  </si>
  <si>
    <t>H01 (part)</t>
  </si>
  <si>
    <t>H40 (part)</t>
  </si>
  <si>
    <t>H06</t>
  </si>
  <si>
    <t>H08</t>
  </si>
  <si>
    <t>H43</t>
  </si>
  <si>
    <t>East of Whitnash</t>
  </si>
  <si>
    <t>Land at Hazelmere/Little Acre</t>
  </si>
  <si>
    <t>Gallagher Triangle (Europa Way)</t>
  </si>
  <si>
    <t>Grove Farm Phase 3</t>
  </si>
  <si>
    <t>East of Kenilworth (Thickthorn)</t>
  </si>
  <si>
    <t>Oak Lea, Finham</t>
  </si>
  <si>
    <t>Land at Kings Hill Lane</t>
  </si>
  <si>
    <t>Village</t>
  </si>
  <si>
    <t>H31</t>
  </si>
  <si>
    <t>H32</t>
  </si>
  <si>
    <t>DS22</t>
  </si>
  <si>
    <t>S of The Stables</t>
  </si>
  <si>
    <t>R/O Brome Hall Lane</t>
  </si>
  <si>
    <t>b1) Commitments (outline) @ April 2020 (Net)</t>
  </si>
  <si>
    <t>b2) Commitments (full permission) @ April 2020 (Net)</t>
  </si>
  <si>
    <t>b3i) Commitments - Residential Institutions @ April 2020 (Net)</t>
  </si>
  <si>
    <t>b3ii) Commitments - Students and HMOs  @ April 2020 (Net)</t>
  </si>
  <si>
    <t>Average annual requirement 1/4/17 to 31/3/20</t>
  </si>
  <si>
    <t>Requirement to date (1/4/11 to 31/3/20)</t>
  </si>
  <si>
    <t>Completions to date (1/4/11 to 31/3/20)</t>
  </si>
  <si>
    <t>Average annual requirement next 5 years (1/4/20 to 31/3/25)</t>
  </si>
  <si>
    <t>5 YEAR SUPPLY (1/4/20 to 31/3/25)</t>
  </si>
  <si>
    <t>Supply Calculations next five years (1/4/20 to 31/3/25)</t>
  </si>
  <si>
    <t>Completions 1/4/11 to 31/3/20 (Net)</t>
  </si>
  <si>
    <t>Common Lane, Kenilworth (industrial estate)</t>
  </si>
  <si>
    <t>Cape Road / Millers Road, Warwick</t>
  </si>
  <si>
    <t>However as there are no current plans for regeneration, and it is not clear how much of each area might be redeveloped, it is not possible to make predictions for quantities or build-out rates</t>
  </si>
  <si>
    <t>Sydenham Industrial Estate, Leamington spa</t>
  </si>
  <si>
    <t>The sites on this sheet were identified in the Local Plan as having the potential for housing, as they are less capable of providing the right type of employment land in the right location to meet future business needs.</t>
  </si>
  <si>
    <t>Crewe Lane, Southcrest Farm and Woodside Training Centre (northern area)</t>
  </si>
  <si>
    <t>Crewe Lane, Southcrest Farm and Woodside Training Centre (eastern area)</t>
  </si>
  <si>
    <t>H19 (part)</t>
  </si>
  <si>
    <t>N of Rosswood Farm (southern part)</t>
  </si>
  <si>
    <t>N of Rosswood Farm (northern part)</t>
  </si>
  <si>
    <t>2032/33</t>
  </si>
  <si>
    <t>2033/34</t>
  </si>
  <si>
    <t>2034/35</t>
  </si>
  <si>
    <t>2035/36</t>
  </si>
  <si>
    <t>2036/37</t>
  </si>
  <si>
    <t>Former Police HQ</t>
  </si>
  <si>
    <t>Small Urban SHLAA Sites</t>
  </si>
  <si>
    <t>W/19/0898</t>
  </si>
  <si>
    <t>Land at the Triangle, Lower Heathcote Farm, Harbury Lane, Warwick</t>
  </si>
  <si>
    <t>Reserved Matters Application (Access, Appearance, Landscaping, Layout, Scale) - 147 Dwellings (Class C3) &amp; Associated Works (Outline Permission W18/0606)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</si>
</sst>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8"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1"/>
      <color rgb="FFFF0000"/>
      <name val="Calibri"/>
      <family val="2"/>
      <scheme val="minor"/>
    </font>
    <font>
      <sz val="11"/>
      <color theme="4"/>
      <name val="Calibri"/>
      <family val="2"/>
      <scheme val="minor"/>
    </font>
    <font>
      <b/>
      <sz val="11"/>
      <name val="Calibri"/>
      <family val="2"/>
      <scheme val="minor"/>
    </font>
    <font>
      <sz val="10"/>
      <name val="MS Sans Serif"/>
      <family val="2"/>
    </font>
    <font>
      <b/>
      <u/>
      <sz val="11"/>
      <name val="Calibri"/>
      <family val="2"/>
      <scheme val="minor"/>
    </font>
    <font>
      <b/>
      <u/>
      <sz val="11"/>
      <color theme="1"/>
      <name val="Calibri"/>
      <family val="2"/>
      <scheme val="minor"/>
    </font>
    <font>
      <u/>
      <sz val="11"/>
      <color theme="1"/>
      <name val="Calibri"/>
      <family val="2"/>
      <scheme val="minor"/>
    </font>
    <font>
      <sz val="11"/>
      <color theme="1"/>
      <name val="Calibri"/>
      <family val="2"/>
      <scheme val="minor"/>
    </font>
    <font>
      <sz val="11"/>
      <name val="Calibri"/>
      <family val="2"/>
    </font>
    <font>
      <b/>
      <i/>
      <sz val="11"/>
      <color theme="1"/>
      <name val="Calibri"/>
      <family val="2"/>
      <scheme val="minor"/>
    </font>
    <font>
      <i/>
      <sz val="11"/>
      <color theme="1"/>
      <name val="Calibri"/>
      <family val="2"/>
      <scheme val="minor"/>
    </font>
    <font>
      <b/>
      <u val="double"/>
      <sz val="11"/>
      <color theme="1"/>
      <name val="Calibri"/>
      <family val="2"/>
      <scheme val="minor"/>
    </font>
    <font>
      <b/>
      <sz val="16"/>
      <color theme="1"/>
      <name val="Calibri"/>
      <family val="2"/>
      <scheme val="minor"/>
    </font>
    <font>
      <b/>
      <sz val="11"/>
      <color rgb="FFFF0000"/>
      <name val="Calibri"/>
      <family val="2"/>
      <scheme val="minor"/>
    </font>
    <font>
      <sz val="10"/>
      <color indexed="8"/>
      <name val="Arial"/>
      <family val="2"/>
    </font>
    <font>
      <b/>
      <sz val="10"/>
      <color indexed="8"/>
      <name val="Arial"/>
      <family val="2"/>
    </font>
    <font>
      <u/>
      <sz val="10"/>
      <color theme="10"/>
      <name val="Arial"/>
      <family val="2"/>
    </font>
    <font>
      <sz val="10"/>
      <color indexed="8"/>
      <name val="Arial"/>
      <family val="2"/>
    </font>
    <font>
      <b/>
      <sz val="10"/>
      <color indexed="8"/>
      <name val="ARIAL"/>
      <family val="2"/>
    </font>
    <font>
      <b/>
      <u/>
      <sz val="12"/>
      <color indexed="8"/>
      <name val="ARIAL"/>
      <family val="2"/>
    </font>
    <font>
      <sz val="8"/>
      <color indexed="81"/>
      <name val="Tahoma"/>
      <family val="2"/>
    </font>
    <font>
      <b/>
      <sz val="8"/>
      <color indexed="81"/>
      <name val="Tahoma"/>
      <family val="2"/>
    </font>
    <font>
      <b/>
      <i/>
      <u/>
      <sz val="11"/>
      <color theme="1"/>
      <name val="Calibri"/>
      <family val="2"/>
      <scheme val="minor"/>
    </font>
    <font>
      <b/>
      <sz val="10"/>
      <name val="Arial"/>
      <family val="2"/>
    </font>
    <font>
      <sz val="10"/>
      <color rgb="FF000000"/>
      <name val="ARIAL"/>
      <charset val="1"/>
    </font>
    <font>
      <b/>
      <sz val="10"/>
      <color rgb="FF000000"/>
      <name val="ARIAL"/>
      <family val="2"/>
    </font>
    <font>
      <b/>
      <u/>
      <sz val="10"/>
      <color rgb="FF000000"/>
      <name val="ARIAL"/>
      <family val="2"/>
    </font>
    <font>
      <sz val="9"/>
      <color indexed="81"/>
      <name val="Tahoma"/>
      <family val="2"/>
    </font>
    <font>
      <b/>
      <sz val="9"/>
      <color indexed="81"/>
      <name val="Tahoma"/>
      <family val="2"/>
    </font>
    <font>
      <sz val="10"/>
      <color rgb="FF000000"/>
      <name val="Arial"/>
      <family val="2"/>
    </font>
    <font>
      <b/>
      <u/>
      <sz val="12"/>
      <color rgb="FF000000"/>
      <name val="ARIAL"/>
      <family val="2"/>
    </font>
    <font>
      <sz val="9"/>
      <color indexed="81"/>
      <name val="Tahoma"/>
      <charset val="1"/>
    </font>
    <font>
      <b/>
      <sz val="9"/>
      <color indexed="81"/>
      <name val="Tahoma"/>
      <charset val="1"/>
    </font>
    <font>
      <b/>
      <sz val="10"/>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s>
  <borders count="77">
    <border>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
      <left/>
      <right style="thin">
        <color auto="1"/>
      </right>
      <top style="medium">
        <color indexed="64"/>
      </top>
      <bottom/>
      <diagonal/>
    </border>
    <border>
      <left style="medium">
        <color indexed="64"/>
      </left>
      <right style="medium">
        <color indexed="64"/>
      </right>
      <top/>
      <bottom style="thin">
        <color auto="1"/>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thin">
        <color auto="1"/>
      </top>
      <bottom/>
      <diagonal/>
    </border>
    <border>
      <left/>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bottom/>
      <diagonal/>
    </border>
    <border>
      <left/>
      <right/>
      <top style="thin">
        <color auto="1"/>
      </top>
      <bottom style="thin">
        <color auto="1"/>
      </bottom>
      <diagonal/>
    </border>
    <border>
      <left/>
      <right/>
      <top style="thin">
        <color auto="1"/>
      </top>
      <bottom style="medium">
        <color indexed="64"/>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thin">
        <color auto="1"/>
      </right>
      <top style="thin">
        <color auto="1"/>
      </top>
      <bottom/>
      <diagonal/>
    </border>
    <border>
      <left style="medium">
        <color indexed="64"/>
      </left>
      <right style="thin">
        <color auto="1"/>
      </right>
      <top/>
      <bottom/>
      <diagonal/>
    </border>
    <border>
      <left style="thin">
        <color indexed="64"/>
      </left>
      <right/>
      <top/>
      <bottom/>
      <diagonal/>
    </border>
    <border>
      <left style="thin">
        <color auto="1"/>
      </left>
      <right style="medium">
        <color indexed="64"/>
      </right>
      <top/>
      <bottom/>
      <diagonal/>
    </border>
    <border>
      <left/>
      <right style="medium">
        <color indexed="64"/>
      </right>
      <top style="thin">
        <color auto="1"/>
      </top>
      <bottom/>
      <diagonal/>
    </border>
    <border>
      <left/>
      <right/>
      <top style="medium">
        <color indexed="64"/>
      </top>
      <bottom/>
      <diagonal/>
    </border>
    <border>
      <left/>
      <right/>
      <top/>
      <bottom style="medium">
        <color indexed="64"/>
      </bottom>
      <diagonal/>
    </border>
    <border>
      <left/>
      <right/>
      <top/>
      <bottom style="thin">
        <color auto="1"/>
      </bottom>
      <diagonal/>
    </border>
    <border>
      <left/>
      <right/>
      <top style="medium">
        <color indexed="64"/>
      </top>
      <bottom style="medium">
        <color indexed="64"/>
      </bottom>
      <diagonal/>
    </border>
  </borders>
  <cellStyleXfs count="17">
    <xf numFmtId="0" fontId="0"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alignment vertical="top"/>
    </xf>
    <xf numFmtId="0" fontId="20" fillId="0" borderId="0" applyNumberFormat="0" applyFill="0" applyBorder="0" applyAlignment="0" applyProtection="0">
      <alignment vertical="top"/>
    </xf>
    <xf numFmtId="0" fontId="28" fillId="0" borderId="0"/>
  </cellStyleXfs>
  <cellXfs count="488">
    <xf numFmtId="0" fontId="0" fillId="0" borderId="0" xfId="0"/>
    <xf numFmtId="0" fontId="1" fillId="0" borderId="0" xfId="0" applyFont="1"/>
    <xf numFmtId="0" fontId="0" fillId="0" borderId="0" xfId="0" applyAlignment="1">
      <alignment wrapText="1"/>
    </xf>
    <xf numFmtId="0" fontId="3" fillId="0" borderId="0" xfId="0" applyFont="1"/>
    <xf numFmtId="0" fontId="5" fillId="0" borderId="0" xfId="0" applyFont="1"/>
    <xf numFmtId="1" fontId="0" fillId="0" borderId="0" xfId="0" applyNumberFormat="1"/>
    <xf numFmtId="0" fontId="1" fillId="0" borderId="0" xfId="0" applyFont="1" applyAlignment="1">
      <alignment wrapText="1"/>
    </xf>
    <xf numFmtId="0" fontId="6" fillId="0" borderId="0" xfId="0" applyFont="1"/>
    <xf numFmtId="0" fontId="0" fillId="0" borderId="0" xfId="0"/>
    <xf numFmtId="0" fontId="0" fillId="0" borderId="0" xfId="0"/>
    <xf numFmtId="0" fontId="1" fillId="0" borderId="0" xfId="0" applyFont="1"/>
    <xf numFmtId="1" fontId="1" fillId="0" borderId="0" xfId="0" applyNumberFormat="1" applyFont="1"/>
    <xf numFmtId="0" fontId="4" fillId="0" borderId="0" xfId="0" applyFont="1" applyFill="1"/>
    <xf numFmtId="0" fontId="8" fillId="0" borderId="0" xfId="0" applyFont="1"/>
    <xf numFmtId="1" fontId="9" fillId="0" borderId="0" xfId="0" applyNumberFormat="1" applyFont="1"/>
    <xf numFmtId="0" fontId="10" fillId="0" borderId="0" xfId="0" applyFont="1"/>
    <xf numFmtId="0" fontId="0" fillId="0" borderId="0" xfId="0" applyBorder="1"/>
    <xf numFmtId="1" fontId="1" fillId="0" borderId="0" xfId="0" applyNumberFormat="1" applyFont="1" applyFill="1"/>
    <xf numFmtId="1" fontId="0" fillId="0" borderId="0" xfId="0" applyNumberFormat="1" applyFill="1"/>
    <xf numFmtId="0" fontId="9" fillId="0" borderId="0" xfId="0" applyFont="1"/>
    <xf numFmtId="1" fontId="0" fillId="0" borderId="0" xfId="0" applyNumberFormat="1" applyFill="1" applyAlignment="1"/>
    <xf numFmtId="1" fontId="0" fillId="0" borderId="0" xfId="0" applyNumberFormat="1" applyFont="1" applyFill="1"/>
    <xf numFmtId="0" fontId="0" fillId="0" borderId="0" xfId="0" applyFont="1" applyFill="1"/>
    <xf numFmtId="0" fontId="0" fillId="0" borderId="0" xfId="0" applyFill="1"/>
    <xf numFmtId="0" fontId="2" fillId="0" borderId="0" xfId="0" applyFont="1" applyFill="1"/>
    <xf numFmtId="0" fontId="13" fillId="0" borderId="0" xfId="0" applyFont="1"/>
    <xf numFmtId="0" fontId="14" fillId="0" borderId="0" xfId="0" applyFont="1"/>
    <xf numFmtId="1" fontId="14" fillId="0" borderId="0" xfId="0" applyNumberFormat="1" applyFont="1" applyFill="1"/>
    <xf numFmtId="0" fontId="16" fillId="0" borderId="0" xfId="0" applyFont="1"/>
    <xf numFmtId="0" fontId="0" fillId="0" borderId="0" xfId="0" applyNumberFormat="1"/>
    <xf numFmtId="0" fontId="0" fillId="0" borderId="0" xfId="0" pivotButton="1"/>
    <xf numFmtId="0" fontId="0" fillId="0" borderId="0" xfId="0" applyAlignment="1">
      <alignment horizontal="left"/>
    </xf>
    <xf numFmtId="0" fontId="9" fillId="0" borderId="0" xfId="0" applyFont="1" applyAlignment="1">
      <alignment horizontal="left"/>
    </xf>
    <xf numFmtId="1" fontId="10" fillId="0" borderId="0" xfId="0" applyNumberFormat="1" applyFont="1"/>
    <xf numFmtId="164" fontId="0" fillId="0" borderId="0" xfId="0" applyNumberFormat="1"/>
    <xf numFmtId="0" fontId="0" fillId="0" borderId="0" xfId="0" applyFont="1" applyBorder="1"/>
    <xf numFmtId="0" fontId="0" fillId="0" borderId="4" xfId="0" applyBorder="1"/>
    <xf numFmtId="0" fontId="0" fillId="0" borderId="4" xfId="0" applyFill="1" applyBorder="1"/>
    <xf numFmtId="0" fontId="1" fillId="0" borderId="4" xfId="0" applyFont="1" applyBorder="1"/>
    <xf numFmtId="0" fontId="1" fillId="0" borderId="4" xfId="0" applyFont="1" applyBorder="1" applyAlignment="1">
      <alignment vertical="center" wrapText="1"/>
    </xf>
    <xf numFmtId="0" fontId="1" fillId="0" borderId="4" xfId="0" applyFont="1" applyFill="1" applyBorder="1"/>
    <xf numFmtId="0" fontId="0" fillId="0" borderId="4" xfId="0" applyFont="1" applyBorder="1" applyAlignment="1">
      <alignment vertical="center" wrapText="1"/>
    </xf>
    <xf numFmtId="0" fontId="9" fillId="0" borderId="4" xfId="0" applyFont="1" applyBorder="1"/>
    <xf numFmtId="0" fontId="9" fillId="0" borderId="4" xfId="0" applyFont="1" applyBorder="1" applyAlignment="1">
      <alignment vertical="center" wrapText="1"/>
    </xf>
    <xf numFmtId="0" fontId="9" fillId="0" borderId="4" xfId="0" applyFont="1" applyFill="1" applyBorder="1" applyAlignment="1">
      <alignment vertical="center" wrapText="1"/>
    </xf>
    <xf numFmtId="0" fontId="9" fillId="0" borderId="4" xfId="0" applyFont="1" applyFill="1" applyBorder="1"/>
    <xf numFmtId="0" fontId="0" fillId="0" borderId="4" xfId="0" applyFont="1" applyBorder="1"/>
    <xf numFmtId="0" fontId="15" fillId="0" borderId="4" xfId="0" applyFont="1" applyFill="1" applyBorder="1" applyAlignment="1">
      <alignment vertical="center" wrapText="1"/>
    </xf>
    <xf numFmtId="0" fontId="15" fillId="0" borderId="4" xfId="0" applyFont="1" applyBorder="1"/>
    <xf numFmtId="0" fontId="0" fillId="0" borderId="4" xfId="0" pivotButton="1" applyBorder="1"/>
    <xf numFmtId="0" fontId="0" fillId="0" borderId="4" xfId="0" applyBorder="1" applyAlignment="1">
      <alignment horizontal="left"/>
    </xf>
    <xf numFmtId="0" fontId="0" fillId="0" borderId="4" xfId="0" applyNumberFormat="1" applyBorder="1"/>
    <xf numFmtId="0" fontId="0" fillId="0" borderId="4" xfId="0" applyBorder="1" applyAlignment="1">
      <alignment horizontal="left" indent="1"/>
    </xf>
    <xf numFmtId="0" fontId="0" fillId="0" borderId="0" xfId="0" applyFont="1" applyFill="1" applyBorder="1"/>
    <xf numFmtId="0" fontId="0" fillId="0" borderId="0" xfId="0"/>
    <xf numFmtId="1" fontId="0" fillId="0" borderId="0" xfId="0" applyNumberFormat="1" applyFill="1" applyBorder="1" applyAlignment="1"/>
    <xf numFmtId="16" fontId="0" fillId="0" borderId="0" xfId="0" applyNumberFormat="1"/>
    <xf numFmtId="0" fontId="0" fillId="0" borderId="0" xfId="0" applyFill="1"/>
    <xf numFmtId="0" fontId="0" fillId="0" borderId="0" xfId="0"/>
    <xf numFmtId="0" fontId="1" fillId="0" borderId="0" xfId="0" applyFont="1"/>
    <xf numFmtId="1" fontId="14" fillId="0" borderId="0" xfId="0" applyNumberFormat="1" applyFont="1"/>
    <xf numFmtId="0" fontId="18" fillId="0" borderId="5" xfId="14" applyBorder="1">
      <alignment vertical="top"/>
    </xf>
    <xf numFmtId="0" fontId="0" fillId="0" borderId="0" xfId="0" applyFont="1"/>
    <xf numFmtId="0" fontId="0" fillId="0" borderId="0" xfId="0" applyFill="1" applyBorder="1"/>
    <xf numFmtId="0" fontId="1" fillId="0" borderId="0" xfId="0" applyFont="1" applyFill="1"/>
    <xf numFmtId="0" fontId="0" fillId="0" borderId="5" xfId="0" applyFill="1" applyBorder="1"/>
    <xf numFmtId="0" fontId="0" fillId="4" borderId="5" xfId="0" applyFill="1" applyBorder="1"/>
    <xf numFmtId="0" fontId="2" fillId="0" borderId="5" xfId="0" applyFont="1" applyFill="1" applyBorder="1"/>
    <xf numFmtId="0" fontId="2" fillId="4" borderId="5" xfId="0" applyFont="1" applyFill="1" applyBorder="1"/>
    <xf numFmtId="0" fontId="0" fillId="0" borderId="5" xfId="0" applyFont="1" applyFill="1" applyBorder="1"/>
    <xf numFmtId="0" fontId="0" fillId="0" borderId="11" xfId="0" applyFill="1" applyBorder="1"/>
    <xf numFmtId="0" fontId="2" fillId="0" borderId="11" xfId="0" applyFont="1" applyFill="1" applyBorder="1"/>
    <xf numFmtId="0" fontId="0" fillId="0" borderId="13" xfId="0" applyFill="1" applyBorder="1"/>
    <xf numFmtId="0" fontId="1" fillId="0" borderId="22" xfId="0" applyFont="1" applyFill="1" applyBorder="1"/>
    <xf numFmtId="0" fontId="6" fillId="0" borderId="22" xfId="0" applyFont="1" applyFill="1" applyBorder="1"/>
    <xf numFmtId="0" fontId="1" fillId="0" borderId="23" xfId="0" applyFont="1" applyFill="1" applyBorder="1"/>
    <xf numFmtId="0" fontId="1" fillId="0" borderId="25" xfId="0" applyFont="1" applyFill="1" applyBorder="1"/>
    <xf numFmtId="0" fontId="1" fillId="0" borderId="26" xfId="0" applyFont="1" applyFill="1" applyBorder="1"/>
    <xf numFmtId="0" fontId="0" fillId="4" borderId="12" xfId="0" applyFill="1" applyBorder="1"/>
    <xf numFmtId="0" fontId="0" fillId="0" borderId="12" xfId="0" applyFill="1" applyBorder="1"/>
    <xf numFmtId="0" fontId="2" fillId="0" borderId="12" xfId="0" applyFont="1" applyFill="1" applyBorder="1"/>
    <xf numFmtId="0" fontId="0" fillId="2" borderId="27" xfId="0" applyFill="1" applyBorder="1"/>
    <xf numFmtId="0" fontId="1" fillId="2" borderId="28" xfId="0" applyFont="1" applyFill="1" applyBorder="1" applyAlignment="1">
      <alignment wrapText="1"/>
    </xf>
    <xf numFmtId="0" fontId="1" fillId="2" borderId="30" xfId="0" applyFont="1" applyFill="1" applyBorder="1"/>
    <xf numFmtId="0" fontId="1" fillId="2" borderId="31" xfId="0" applyFont="1" applyFill="1" applyBorder="1"/>
    <xf numFmtId="0" fontId="1" fillId="0" borderId="34" xfId="0" applyFont="1" applyFill="1" applyBorder="1"/>
    <xf numFmtId="0" fontId="1" fillId="0" borderId="36" xfId="0" applyFont="1" applyFill="1" applyBorder="1"/>
    <xf numFmtId="0" fontId="1" fillId="0" borderId="37" xfId="0" applyFont="1" applyFill="1" applyBorder="1"/>
    <xf numFmtId="0" fontId="1" fillId="0" borderId="38" xfId="0" applyFont="1" applyFill="1" applyBorder="1"/>
    <xf numFmtId="0" fontId="1" fillId="0" borderId="21" xfId="0" applyFont="1" applyFill="1" applyBorder="1"/>
    <xf numFmtId="0" fontId="1" fillId="0" borderId="9" xfId="0" applyFont="1" applyFill="1" applyBorder="1"/>
    <xf numFmtId="0" fontId="1" fillId="0" borderId="10" xfId="0" applyFont="1" applyFill="1" applyBorder="1"/>
    <xf numFmtId="0" fontId="1" fillId="0" borderId="24" xfId="0" applyFont="1" applyFill="1" applyBorder="1"/>
    <xf numFmtId="0" fontId="0" fillId="0" borderId="14" xfId="0" applyFill="1" applyBorder="1"/>
    <xf numFmtId="0" fontId="0" fillId="4" borderId="14" xfId="0" applyFill="1" applyBorder="1"/>
    <xf numFmtId="0" fontId="0" fillId="4" borderId="15" xfId="0" applyFill="1" applyBorder="1"/>
    <xf numFmtId="0" fontId="18" fillId="0" borderId="0" xfId="14" applyBorder="1">
      <alignment vertical="top"/>
    </xf>
    <xf numFmtId="0" fontId="18" fillId="0" borderId="0" xfId="14" applyFill="1" applyBorder="1">
      <alignment vertical="top"/>
    </xf>
    <xf numFmtId="0" fontId="18" fillId="0" borderId="9" xfId="14" applyBorder="1">
      <alignment vertical="top"/>
    </xf>
    <xf numFmtId="1" fontId="22" fillId="0" borderId="43" xfId="14" applyNumberFormat="1" applyFont="1" applyFill="1" applyBorder="1">
      <alignment vertical="top"/>
    </xf>
    <xf numFmtId="0" fontId="18" fillId="0" borderId="21" xfId="14" applyFill="1" applyBorder="1">
      <alignment vertical="top"/>
    </xf>
    <xf numFmtId="1" fontId="22" fillId="0" borderId="49" xfId="14" applyNumberFormat="1" applyFont="1" applyFill="1" applyBorder="1">
      <alignment vertical="top"/>
    </xf>
    <xf numFmtId="1" fontId="6" fillId="0" borderId="14" xfId="0" applyNumberFormat="1" applyFont="1" applyFill="1" applyBorder="1"/>
    <xf numFmtId="1" fontId="6" fillId="0" borderId="15" xfId="0" applyNumberFormat="1" applyFont="1" applyFill="1" applyBorder="1"/>
    <xf numFmtId="0" fontId="8" fillId="0" borderId="50" xfId="0" applyFont="1" applyFill="1" applyBorder="1"/>
    <xf numFmtId="0" fontId="6" fillId="0" borderId="51" xfId="0" applyFont="1" applyFill="1" applyBorder="1"/>
    <xf numFmtId="0" fontId="6" fillId="0" borderId="52" xfId="0" applyFont="1" applyFill="1" applyBorder="1"/>
    <xf numFmtId="0" fontId="0" fillId="0" borderId="9" xfId="0" applyFill="1" applyBorder="1"/>
    <xf numFmtId="0" fontId="2" fillId="0" borderId="13" xfId="0" applyFont="1" applyFill="1" applyBorder="1"/>
    <xf numFmtId="0" fontId="2" fillId="0" borderId="14" xfId="0" applyFont="1" applyFill="1" applyBorder="1"/>
    <xf numFmtId="0" fontId="1" fillId="2" borderId="45" xfId="0" applyFont="1" applyFill="1" applyBorder="1"/>
    <xf numFmtId="0" fontId="0" fillId="0" borderId="46" xfId="0" applyFill="1" applyBorder="1"/>
    <xf numFmtId="0" fontId="0" fillId="0" borderId="47" xfId="0" applyFill="1" applyBorder="1"/>
    <xf numFmtId="0" fontId="2" fillId="0" borderId="47" xfId="0" applyFont="1" applyFill="1" applyBorder="1"/>
    <xf numFmtId="0" fontId="6" fillId="0" borderId="3" xfId="0" applyFont="1" applyFill="1" applyBorder="1"/>
    <xf numFmtId="0" fontId="6" fillId="0" borderId="48" xfId="0" applyFont="1" applyFill="1" applyBorder="1"/>
    <xf numFmtId="0" fontId="6" fillId="0" borderId="53" xfId="0" applyFont="1" applyFill="1" applyBorder="1"/>
    <xf numFmtId="1" fontId="6" fillId="0" borderId="26" xfId="0" applyNumberFormat="1" applyFont="1" applyFill="1" applyBorder="1"/>
    <xf numFmtId="0" fontId="2" fillId="0" borderId="15" xfId="0" applyFont="1" applyFill="1" applyBorder="1"/>
    <xf numFmtId="0" fontId="1" fillId="2" borderId="54" xfId="0" applyFont="1" applyFill="1" applyBorder="1"/>
    <xf numFmtId="0" fontId="6" fillId="0" borderId="23" xfId="0" applyFont="1" applyFill="1" applyBorder="1"/>
    <xf numFmtId="0" fontId="6" fillId="0" borderId="55" xfId="0" applyFont="1" applyFill="1" applyBorder="1"/>
    <xf numFmtId="1" fontId="6" fillId="0" borderId="23" xfId="0" applyNumberFormat="1" applyFont="1" applyFill="1" applyBorder="1"/>
    <xf numFmtId="0" fontId="0" fillId="0" borderId="21" xfId="0" applyFill="1" applyBorder="1"/>
    <xf numFmtId="0" fontId="0" fillId="0" borderId="23" xfId="0" applyFill="1" applyBorder="1"/>
    <xf numFmtId="0" fontId="0" fillId="0" borderId="9" xfId="0" applyFont="1" applyFill="1" applyBorder="1"/>
    <xf numFmtId="0" fontId="0" fillId="4" borderId="11" xfId="0" applyFill="1" applyBorder="1"/>
    <xf numFmtId="0" fontId="0" fillId="0" borderId="46" xfId="0" applyFont="1" applyFill="1" applyBorder="1"/>
    <xf numFmtId="0" fontId="2" fillId="0" borderId="48" xfId="0" applyFont="1" applyFill="1" applyBorder="1"/>
    <xf numFmtId="0" fontId="1" fillId="0" borderId="56" xfId="0" applyFont="1" applyFill="1" applyBorder="1"/>
    <xf numFmtId="0" fontId="6" fillId="0" borderId="34" xfId="0" applyFont="1" applyFill="1" applyBorder="1"/>
    <xf numFmtId="0" fontId="18" fillId="0" borderId="14" xfId="14" applyBorder="1">
      <alignment vertical="top"/>
    </xf>
    <xf numFmtId="0" fontId="21" fillId="0" borderId="9" xfId="14" applyFont="1" applyFill="1" applyBorder="1">
      <alignment vertical="top"/>
    </xf>
    <xf numFmtId="165" fontId="18" fillId="0" borderId="40" xfId="14" applyNumberFormat="1" applyFill="1" applyBorder="1">
      <alignment vertical="top"/>
    </xf>
    <xf numFmtId="0" fontId="22" fillId="2" borderId="43" xfId="14" applyFont="1" applyFill="1" applyBorder="1">
      <alignment vertical="top"/>
    </xf>
    <xf numFmtId="0" fontId="10" fillId="0" borderId="0" xfId="0" applyFont="1" applyFill="1"/>
    <xf numFmtId="1" fontId="0" fillId="0" borderId="0" xfId="0" applyNumberFormat="1" applyFill="1" applyBorder="1"/>
    <xf numFmtId="0" fontId="1" fillId="2" borderId="28" xfId="0" applyFont="1" applyFill="1" applyBorder="1"/>
    <xf numFmtId="0" fontId="9" fillId="0" borderId="0" xfId="0" applyFont="1" applyFill="1" applyBorder="1"/>
    <xf numFmtId="0" fontId="1" fillId="6" borderId="54" xfId="0" applyFont="1" applyFill="1" applyBorder="1"/>
    <xf numFmtId="0" fontId="1" fillId="6" borderId="30" xfId="0" applyFont="1" applyFill="1" applyBorder="1"/>
    <xf numFmtId="0" fontId="1" fillId="6" borderId="31" xfId="0" applyFont="1" applyFill="1" applyBorder="1"/>
    <xf numFmtId="0" fontId="1" fillId="6" borderId="29" xfId="0" applyFont="1" applyFill="1" applyBorder="1"/>
    <xf numFmtId="0" fontId="0" fillId="6" borderId="31" xfId="0" applyFill="1" applyBorder="1"/>
    <xf numFmtId="1" fontId="1" fillId="0" borderId="44" xfId="0" applyNumberFormat="1" applyFont="1" applyFill="1" applyBorder="1"/>
    <xf numFmtId="1" fontId="1" fillId="0" borderId="6" xfId="0" applyNumberFormat="1" applyFont="1" applyFill="1" applyBorder="1"/>
    <xf numFmtId="0" fontId="26" fillId="6" borderId="57" xfId="0" applyFont="1" applyFill="1" applyBorder="1"/>
    <xf numFmtId="0" fontId="14" fillId="6" borderId="6" xfId="0" applyFont="1" applyFill="1" applyBorder="1"/>
    <xf numFmtId="0" fontId="0" fillId="6" borderId="6" xfId="0" applyFont="1" applyFill="1" applyBorder="1"/>
    <xf numFmtId="0" fontId="5" fillId="0" borderId="0" xfId="0" applyFont="1" applyFill="1"/>
    <xf numFmtId="0" fontId="1" fillId="0" borderId="0" xfId="0" applyFont="1" applyFill="1" applyAlignment="1">
      <alignment wrapText="1"/>
    </xf>
    <xf numFmtId="0" fontId="17" fillId="0" borderId="0" xfId="0" applyFont="1" applyFill="1"/>
    <xf numFmtId="1" fontId="1" fillId="0" borderId="57" xfId="0" applyNumberFormat="1" applyFont="1" applyFill="1" applyBorder="1"/>
    <xf numFmtId="0" fontId="23" fillId="0" borderId="5" xfId="14" applyFont="1" applyFill="1" applyBorder="1">
      <alignment vertical="top"/>
    </xf>
    <xf numFmtId="1" fontId="1" fillId="0" borderId="43" xfId="0" applyNumberFormat="1" applyFont="1" applyFill="1" applyBorder="1"/>
    <xf numFmtId="0" fontId="22" fillId="0" borderId="0" xfId="14" applyFont="1" applyFill="1" applyBorder="1">
      <alignment vertical="top"/>
    </xf>
    <xf numFmtId="0" fontId="0" fillId="0" borderId="47" xfId="0" applyFont="1" applyFill="1" applyBorder="1"/>
    <xf numFmtId="0" fontId="0" fillId="0" borderId="0" xfId="0" applyFill="1" applyAlignment="1">
      <alignment wrapText="1"/>
    </xf>
    <xf numFmtId="0" fontId="23" fillId="0" borderId="0" xfId="14" applyFont="1" applyFill="1" applyBorder="1">
      <alignment vertical="top"/>
    </xf>
    <xf numFmtId="0" fontId="28" fillId="0" borderId="0" xfId="16" applyAlignment="1">
      <alignment vertical="top"/>
    </xf>
    <xf numFmtId="0" fontId="28" fillId="0" borderId="0" xfId="16"/>
    <xf numFmtId="0" fontId="33" fillId="0" borderId="0" xfId="16" applyFont="1"/>
    <xf numFmtId="0" fontId="28" fillId="0" borderId="5" xfId="16" applyBorder="1"/>
    <xf numFmtId="0" fontId="28" fillId="0" borderId="5" xfId="16" applyBorder="1" applyAlignment="1">
      <alignment vertical="top"/>
    </xf>
    <xf numFmtId="3" fontId="28" fillId="0" borderId="5" xfId="16" applyNumberFormat="1" applyBorder="1" applyAlignment="1">
      <alignment vertical="top"/>
    </xf>
    <xf numFmtId="0" fontId="28" fillId="3" borderId="5" xfId="16" applyFill="1" applyBorder="1"/>
    <xf numFmtId="0" fontId="28" fillId="0" borderId="51" xfId="16" applyBorder="1"/>
    <xf numFmtId="0" fontId="28" fillId="0" borderId="8" xfId="16" applyBorder="1"/>
    <xf numFmtId="0" fontId="28" fillId="0" borderId="9" xfId="16" applyBorder="1"/>
    <xf numFmtId="0" fontId="30" fillId="0" borderId="11" xfId="16" applyFont="1" applyBorder="1" applyAlignment="1">
      <alignment vertical="top"/>
    </xf>
    <xf numFmtId="0" fontId="28" fillId="0" borderId="11" xfId="16" applyBorder="1" applyAlignment="1">
      <alignment vertical="top"/>
    </xf>
    <xf numFmtId="0" fontId="28" fillId="0" borderId="12" xfId="16" applyBorder="1"/>
    <xf numFmtId="0" fontId="28" fillId="0" borderId="13" xfId="16" applyBorder="1" applyAlignment="1">
      <alignment vertical="top"/>
    </xf>
    <xf numFmtId="0" fontId="28" fillId="0" borderId="14" xfId="16" applyBorder="1" applyAlignment="1">
      <alignment vertical="top"/>
    </xf>
    <xf numFmtId="0" fontId="28" fillId="0" borderId="14" xfId="16" applyBorder="1"/>
    <xf numFmtId="0" fontId="28" fillId="3" borderId="14" xfId="16" applyFill="1" applyBorder="1"/>
    <xf numFmtId="0" fontId="28" fillId="0" borderId="46" xfId="16" applyBorder="1"/>
    <xf numFmtId="0" fontId="28" fillId="0" borderId="47" xfId="16" applyBorder="1"/>
    <xf numFmtId="0" fontId="28" fillId="0" borderId="47" xfId="16" applyBorder="1" applyAlignment="1">
      <alignment vertical="top"/>
    </xf>
    <xf numFmtId="0" fontId="28" fillId="0" borderId="7" xfId="16" applyBorder="1"/>
    <xf numFmtId="0" fontId="28" fillId="0" borderId="22" xfId="16" applyBorder="1"/>
    <xf numFmtId="0" fontId="28" fillId="0" borderId="27" xfId="16" applyBorder="1"/>
    <xf numFmtId="0" fontId="28" fillId="0" borderId="63" xfId="16" applyBorder="1"/>
    <xf numFmtId="0" fontId="28" fillId="0" borderId="33" xfId="16" applyBorder="1"/>
    <xf numFmtId="0" fontId="28" fillId="0" borderId="64" xfId="16" applyBorder="1"/>
    <xf numFmtId="0" fontId="28" fillId="0" borderId="65" xfId="16" applyBorder="1"/>
    <xf numFmtId="0" fontId="28" fillId="0" borderId="11" xfId="16" applyBorder="1"/>
    <xf numFmtId="0" fontId="28" fillId="3" borderId="11" xfId="16" applyFill="1" applyBorder="1"/>
    <xf numFmtId="0" fontId="28" fillId="3" borderId="13" xfId="16" applyFill="1" applyBorder="1"/>
    <xf numFmtId="0" fontId="28" fillId="0" borderId="8" xfId="16" applyBorder="1" applyAlignment="1">
      <alignment vertical="top"/>
    </xf>
    <xf numFmtId="0" fontId="28" fillId="0" borderId="42" xfId="16" applyBorder="1" applyAlignment="1">
      <alignment vertical="top"/>
    </xf>
    <xf numFmtId="0" fontId="22" fillId="0" borderId="24" xfId="14" applyFont="1" applyFill="1" applyBorder="1" applyAlignment="1">
      <alignment horizontal="right" vertical="top"/>
    </xf>
    <xf numFmtId="0" fontId="22" fillId="0" borderId="26" xfId="14" applyFont="1" applyFill="1" applyBorder="1" applyAlignment="1">
      <alignment horizontal="right" vertical="top"/>
    </xf>
    <xf numFmtId="0" fontId="22" fillId="0" borderId="67" xfId="14" applyFont="1" applyFill="1" applyBorder="1" applyAlignment="1">
      <alignment horizontal="right" vertical="top"/>
    </xf>
    <xf numFmtId="0" fontId="28" fillId="0" borderId="0" xfId="16" applyBorder="1" applyAlignment="1">
      <alignment vertical="top"/>
    </xf>
    <xf numFmtId="0" fontId="28" fillId="0" borderId="9" xfId="16" applyBorder="1" applyAlignment="1">
      <alignment vertical="top"/>
    </xf>
    <xf numFmtId="0" fontId="28" fillId="0" borderId="43" xfId="16" applyBorder="1" applyAlignment="1">
      <alignment vertical="top"/>
    </xf>
    <xf numFmtId="0" fontId="28" fillId="3" borderId="47" xfId="16" applyFill="1" applyBorder="1"/>
    <xf numFmtId="0" fontId="28" fillId="3" borderId="48" xfId="16" applyFill="1" applyBorder="1"/>
    <xf numFmtId="0" fontId="29" fillId="0" borderId="22" xfId="16" applyFont="1" applyBorder="1"/>
    <xf numFmtId="0" fontId="29" fillId="3" borderId="22" xfId="16" applyFont="1" applyFill="1" applyBorder="1"/>
    <xf numFmtId="3" fontId="29" fillId="0" borderId="22" xfId="16" applyNumberFormat="1" applyFont="1" applyBorder="1" applyAlignment="1">
      <alignment vertical="top"/>
    </xf>
    <xf numFmtId="3" fontId="29" fillId="0" borderId="23" xfId="16" applyNumberFormat="1" applyFont="1" applyBorder="1" applyAlignment="1">
      <alignment vertical="top"/>
    </xf>
    <xf numFmtId="3" fontId="19" fillId="0" borderId="55" xfId="14" applyNumberFormat="1" applyFont="1" applyFill="1" applyBorder="1">
      <alignment vertical="top"/>
    </xf>
    <xf numFmtId="3" fontId="19" fillId="0" borderId="23" xfId="14" applyNumberFormat="1" applyFont="1" applyFill="1" applyBorder="1">
      <alignment vertical="top"/>
    </xf>
    <xf numFmtId="3" fontId="19" fillId="0" borderId="6" xfId="14" applyNumberFormat="1" applyFont="1" applyFill="1" applyBorder="1">
      <alignment vertical="top"/>
    </xf>
    <xf numFmtId="0" fontId="29" fillId="0" borderId="8" xfId="16" applyFont="1" applyBorder="1"/>
    <xf numFmtId="0" fontId="29" fillId="0" borderId="9" xfId="16" applyFont="1" applyBorder="1"/>
    <xf numFmtId="0" fontId="29" fillId="0" borderId="46" xfId="16" applyFont="1" applyBorder="1"/>
    <xf numFmtId="165" fontId="29" fillId="0" borderId="11" xfId="16" applyNumberFormat="1" applyFont="1" applyBorder="1"/>
    <xf numFmtId="165" fontId="29" fillId="0" borderId="5" xfId="16" applyNumberFormat="1" applyFont="1" applyBorder="1"/>
    <xf numFmtId="0" fontId="29" fillId="0" borderId="5" xfId="16" applyFont="1" applyBorder="1"/>
    <xf numFmtId="0" fontId="29" fillId="0" borderId="47" xfId="16" applyFont="1" applyBorder="1"/>
    <xf numFmtId="3" fontId="28" fillId="0" borderId="0" xfId="16" applyNumberFormat="1"/>
    <xf numFmtId="0" fontId="29" fillId="0" borderId="11" xfId="16" applyFont="1" applyBorder="1" applyAlignment="1">
      <alignment vertical="top"/>
    </xf>
    <xf numFmtId="0" fontId="33" fillId="0" borderId="0" xfId="16" applyFont="1" applyAlignment="1">
      <alignment vertical="top"/>
    </xf>
    <xf numFmtId="0" fontId="29" fillId="0" borderId="0" xfId="16" applyFont="1"/>
    <xf numFmtId="3" fontId="29" fillId="0" borderId="0" xfId="16" applyNumberFormat="1" applyFont="1"/>
    <xf numFmtId="0" fontId="22" fillId="0" borderId="0" xfId="14" applyFont="1" applyBorder="1">
      <alignment vertical="top"/>
    </xf>
    <xf numFmtId="3" fontId="28" fillId="0" borderId="5" xfId="16" applyNumberFormat="1" applyBorder="1"/>
    <xf numFmtId="0" fontId="19" fillId="0" borderId="0" xfId="14" applyFont="1" applyBorder="1">
      <alignment vertical="top"/>
    </xf>
    <xf numFmtId="0" fontId="29" fillId="0" borderId="8" xfId="16" applyFont="1" applyBorder="1" applyAlignment="1">
      <alignment vertical="top"/>
    </xf>
    <xf numFmtId="3" fontId="29" fillId="0" borderId="12" xfId="16" applyNumberFormat="1" applyFont="1" applyBorder="1"/>
    <xf numFmtId="0" fontId="28" fillId="3" borderId="7" xfId="16" applyFill="1" applyBorder="1"/>
    <xf numFmtId="3" fontId="29" fillId="0" borderId="39" xfId="16" applyNumberFormat="1" applyFont="1" applyBorder="1" applyAlignment="1">
      <alignment vertical="top"/>
    </xf>
    <xf numFmtId="3" fontId="28" fillId="0" borderId="40" xfId="16" applyNumberFormat="1" applyBorder="1" applyAlignment="1">
      <alignment vertical="top"/>
    </xf>
    <xf numFmtId="0" fontId="28" fillId="0" borderId="40" xfId="16" applyBorder="1"/>
    <xf numFmtId="0" fontId="28" fillId="0" borderId="59" xfId="16" applyBorder="1"/>
    <xf numFmtId="0" fontId="28" fillId="0" borderId="68" xfId="16" applyBorder="1"/>
    <xf numFmtId="0" fontId="22" fillId="0" borderId="9" xfId="14" applyFont="1" applyFill="1" applyBorder="1" applyAlignment="1">
      <alignment horizontal="right" vertical="top"/>
    </xf>
    <xf numFmtId="0" fontId="21" fillId="0" borderId="19" xfId="14" applyFont="1" applyFill="1" applyBorder="1">
      <alignment vertical="top"/>
    </xf>
    <xf numFmtId="0" fontId="29" fillId="0" borderId="39" xfId="16" applyFont="1" applyBorder="1"/>
    <xf numFmtId="0" fontId="22" fillId="0" borderId="40" xfId="14" applyFont="1" applyFill="1" applyBorder="1" applyAlignment="1">
      <alignment horizontal="right" vertical="top"/>
    </xf>
    <xf numFmtId="0" fontId="18" fillId="0" borderId="59" xfId="14" applyFill="1" applyBorder="1">
      <alignment vertical="top"/>
    </xf>
    <xf numFmtId="165" fontId="18" fillId="0" borderId="68" xfId="14" applyNumberFormat="1" applyFill="1" applyBorder="1">
      <alignment vertical="top"/>
    </xf>
    <xf numFmtId="0" fontId="29" fillId="0" borderId="42" xfId="16" applyFont="1" applyBorder="1"/>
    <xf numFmtId="0" fontId="28" fillId="0" borderId="43" xfId="16" applyBorder="1"/>
    <xf numFmtId="0" fontId="22" fillId="0" borderId="43" xfId="14" applyFont="1" applyFill="1" applyBorder="1" applyAlignment="1">
      <alignment horizontal="right" vertical="top"/>
    </xf>
    <xf numFmtId="0" fontId="18" fillId="0" borderId="6" xfId="14" applyFill="1" applyBorder="1">
      <alignment vertical="top"/>
    </xf>
    <xf numFmtId="1" fontId="22" fillId="0" borderId="58" xfId="14" applyNumberFormat="1" applyFont="1" applyFill="1" applyBorder="1">
      <alignment vertical="top"/>
    </xf>
    <xf numFmtId="0" fontId="28" fillId="0" borderId="66" xfId="16" applyBorder="1"/>
    <xf numFmtId="0" fontId="21" fillId="0" borderId="46" xfId="14" applyFont="1" applyFill="1" applyBorder="1">
      <alignment vertical="top"/>
    </xf>
    <xf numFmtId="3" fontId="29" fillId="0" borderId="59" xfId="16" applyNumberFormat="1" applyFont="1" applyBorder="1"/>
    <xf numFmtId="3" fontId="29" fillId="0" borderId="21" xfId="16" applyNumberFormat="1" applyFont="1" applyBorder="1"/>
    <xf numFmtId="3" fontId="29" fillId="0" borderId="6" xfId="16" applyNumberFormat="1" applyFont="1" applyBorder="1"/>
    <xf numFmtId="3" fontId="28" fillId="0" borderId="66" xfId="16" applyNumberFormat="1" applyBorder="1" applyAlignment="1">
      <alignment vertical="top"/>
    </xf>
    <xf numFmtId="0" fontId="28" fillId="0" borderId="49" xfId="16" applyBorder="1"/>
    <xf numFmtId="3" fontId="28" fillId="0" borderId="11" xfId="16" applyNumberFormat="1" applyBorder="1"/>
    <xf numFmtId="3" fontId="28" fillId="0" borderId="39" xfId="16" applyNumberFormat="1" applyBorder="1" applyAlignment="1">
      <alignment vertical="top"/>
    </xf>
    <xf numFmtId="0" fontId="29" fillId="0" borderId="41" xfId="16" applyFont="1" applyBorder="1"/>
    <xf numFmtId="0" fontId="19" fillId="0" borderId="10" xfId="14" applyFont="1" applyFill="1" applyBorder="1">
      <alignment vertical="top"/>
    </xf>
    <xf numFmtId="0" fontId="28" fillId="0" borderId="39" xfId="16" applyBorder="1"/>
    <xf numFmtId="0" fontId="28" fillId="0" borderId="42" xfId="16" applyBorder="1"/>
    <xf numFmtId="0" fontId="30" fillId="0" borderId="50" xfId="16" applyFont="1" applyBorder="1" applyAlignment="1">
      <alignment vertical="top"/>
    </xf>
    <xf numFmtId="0" fontId="28" fillId="0" borderId="3" xfId="16" applyBorder="1"/>
    <xf numFmtId="0" fontId="28" fillId="0" borderId="50" xfId="16" applyBorder="1"/>
    <xf numFmtId="0" fontId="29" fillId="0" borderId="52" xfId="16" applyFont="1" applyBorder="1"/>
    <xf numFmtId="0" fontId="28" fillId="0" borderId="55" xfId="16" applyBorder="1"/>
    <xf numFmtId="0" fontId="28" fillId="0" borderId="2" xfId="16" applyBorder="1"/>
    <xf numFmtId="0" fontId="29" fillId="0" borderId="55" xfId="16" applyFont="1" applyBorder="1"/>
    <xf numFmtId="0" fontId="19" fillId="2" borderId="58" xfId="14" applyFont="1" applyFill="1" applyBorder="1" applyAlignment="1">
      <alignment vertical="top"/>
    </xf>
    <xf numFmtId="0" fontId="22" fillId="2" borderId="43" xfId="14" applyFont="1" applyFill="1" applyBorder="1" applyAlignment="1">
      <alignment vertical="top"/>
    </xf>
    <xf numFmtId="0" fontId="22" fillId="2" borderId="49" xfId="14" applyFont="1" applyFill="1" applyBorder="1" applyAlignment="1">
      <alignment vertical="top"/>
    </xf>
    <xf numFmtId="0" fontId="19" fillId="2" borderId="6" xfId="14" applyFont="1" applyFill="1" applyBorder="1" applyAlignment="1">
      <alignment vertical="top"/>
    </xf>
    <xf numFmtId="3" fontId="22" fillId="0" borderId="44" xfId="14" applyNumberFormat="1" applyFont="1" applyFill="1" applyBorder="1">
      <alignment vertical="top"/>
    </xf>
    <xf numFmtId="3" fontId="22" fillId="0" borderId="41" xfId="14" applyNumberFormat="1" applyFont="1" applyFill="1" applyBorder="1">
      <alignment vertical="top"/>
    </xf>
    <xf numFmtId="0" fontId="34" fillId="0" borderId="0" xfId="16" applyFont="1" applyAlignment="1">
      <alignment vertical="top"/>
    </xf>
    <xf numFmtId="0" fontId="28" fillId="0" borderId="52" xfId="16" applyBorder="1"/>
    <xf numFmtId="0" fontId="22" fillId="2" borderId="42" xfId="14" applyFont="1" applyFill="1" applyBorder="1">
      <alignment vertical="top"/>
    </xf>
    <xf numFmtId="0" fontId="22" fillId="2" borderId="44" xfId="14" applyFont="1" applyFill="1" applyBorder="1">
      <alignment vertical="top"/>
    </xf>
    <xf numFmtId="165" fontId="28" fillId="7" borderId="13" xfId="16" applyNumberFormat="1" applyFill="1" applyBorder="1"/>
    <xf numFmtId="165" fontId="28" fillId="7" borderId="14" xfId="16" applyNumberFormat="1" applyFill="1" applyBorder="1"/>
    <xf numFmtId="165" fontId="28" fillId="7" borderId="8" xfId="16" applyNumberFormat="1" applyFill="1" applyBorder="1"/>
    <xf numFmtId="165" fontId="28" fillId="7" borderId="9" xfId="16" applyNumberFormat="1" applyFill="1" applyBorder="1"/>
    <xf numFmtId="165" fontId="29" fillId="0" borderId="10" xfId="16" applyNumberFormat="1" applyFont="1" applyBorder="1"/>
    <xf numFmtId="165" fontId="29" fillId="0" borderId="37" xfId="16" applyNumberFormat="1" applyFont="1" applyBorder="1"/>
    <xf numFmtId="0" fontId="28" fillId="5" borderId="5" xfId="16" applyFill="1" applyBorder="1"/>
    <xf numFmtId="3" fontId="28" fillId="0" borderId="12" xfId="16" applyNumberFormat="1" applyBorder="1"/>
    <xf numFmtId="0" fontId="18" fillId="0" borderId="12" xfId="14" applyBorder="1">
      <alignment vertical="top"/>
    </xf>
    <xf numFmtId="0" fontId="28" fillId="0" borderId="13" xfId="16" applyBorder="1"/>
    <xf numFmtId="0" fontId="18" fillId="0" borderId="15" xfId="14" applyBorder="1">
      <alignment vertical="top"/>
    </xf>
    <xf numFmtId="0" fontId="18" fillId="0" borderId="47" xfId="14" applyBorder="1" applyAlignment="1">
      <alignment horizontal="right" vertical="top"/>
    </xf>
    <xf numFmtId="0" fontId="22" fillId="0" borderId="48" xfId="14" applyFont="1" applyBorder="1" applyAlignment="1">
      <alignment horizontal="right" vertical="top"/>
    </xf>
    <xf numFmtId="0" fontId="18" fillId="0" borderId="11" xfId="14" applyBorder="1">
      <alignment vertical="top"/>
    </xf>
    <xf numFmtId="165" fontId="22" fillId="0" borderId="13" xfId="14" applyNumberFormat="1" applyFont="1" applyBorder="1">
      <alignment vertical="top"/>
    </xf>
    <xf numFmtId="0" fontId="28" fillId="0" borderId="41" xfId="16" applyBorder="1"/>
    <xf numFmtId="0" fontId="21" fillId="0" borderId="46" xfId="14" applyFont="1" applyBorder="1" applyAlignment="1">
      <alignment horizontal="right" vertical="top"/>
    </xf>
    <xf numFmtId="0" fontId="18" fillId="0" borderId="8" xfId="14" applyBorder="1">
      <alignment vertical="top"/>
    </xf>
    <xf numFmtId="0" fontId="18" fillId="0" borderId="10" xfId="14" applyBorder="1">
      <alignment vertical="top"/>
    </xf>
    <xf numFmtId="0" fontId="21" fillId="0" borderId="48" xfId="14" applyFont="1" applyBorder="1" applyAlignment="1">
      <alignment horizontal="right" vertical="top"/>
    </xf>
    <xf numFmtId="165" fontId="18" fillId="0" borderId="13" xfId="14" applyNumberFormat="1" applyBorder="1">
      <alignment vertical="top"/>
    </xf>
    <xf numFmtId="165" fontId="18" fillId="0" borderId="14" xfId="14" applyNumberFormat="1" applyBorder="1">
      <alignment vertical="top"/>
    </xf>
    <xf numFmtId="165" fontId="18" fillId="0" borderId="15" xfId="14" applyNumberFormat="1" applyBorder="1">
      <alignment vertical="top"/>
    </xf>
    <xf numFmtId="0" fontId="28" fillId="0" borderId="69" xfId="16" applyBorder="1"/>
    <xf numFmtId="0" fontId="28" fillId="0" borderId="1" xfId="16" applyBorder="1"/>
    <xf numFmtId="0" fontId="18" fillId="0" borderId="70" xfId="14" applyBorder="1">
      <alignment vertical="top"/>
    </xf>
    <xf numFmtId="0" fontId="18" fillId="0" borderId="69" xfId="14" applyBorder="1">
      <alignment vertical="top"/>
    </xf>
    <xf numFmtId="0" fontId="18" fillId="0" borderId="1" xfId="14" applyBorder="1">
      <alignment vertical="top"/>
    </xf>
    <xf numFmtId="0" fontId="18" fillId="0" borderId="71" xfId="14" applyBorder="1">
      <alignment vertical="top"/>
    </xf>
    <xf numFmtId="0" fontId="22" fillId="0" borderId="46" xfId="14" applyFont="1" applyBorder="1" applyAlignment="1">
      <alignment horizontal="right" vertical="top"/>
    </xf>
    <xf numFmtId="165" fontId="22" fillId="0" borderId="8" xfId="14" applyNumberFormat="1" applyFont="1" applyBorder="1">
      <alignment vertical="top"/>
    </xf>
    <xf numFmtId="0" fontId="1" fillId="2" borderId="29" xfId="0" applyFont="1" applyFill="1" applyBorder="1"/>
    <xf numFmtId="0" fontId="1" fillId="2" borderId="32" xfId="0" applyFont="1" applyFill="1" applyBorder="1" applyAlignment="1">
      <alignment wrapText="1"/>
    </xf>
    <xf numFmtId="0" fontId="16" fillId="0" borderId="0" xfId="0" applyFont="1" applyFill="1"/>
    <xf numFmtId="0" fontId="1" fillId="0" borderId="42" xfId="0" applyFont="1" applyBorder="1"/>
    <xf numFmtId="0" fontId="6" fillId="0" borderId="67" xfId="0" applyFont="1" applyFill="1" applyBorder="1"/>
    <xf numFmtId="0" fontId="1" fillId="2" borderId="42" xfId="0" applyFont="1" applyFill="1" applyBorder="1" applyAlignment="1">
      <alignment wrapText="1"/>
    </xf>
    <xf numFmtId="0" fontId="1" fillId="2" borderId="67" xfId="0" applyFont="1" applyFill="1" applyBorder="1"/>
    <xf numFmtId="0" fontId="1" fillId="2" borderId="29" xfId="0" applyFont="1" applyFill="1" applyBorder="1" applyAlignment="1">
      <alignment wrapText="1"/>
    </xf>
    <xf numFmtId="0" fontId="1" fillId="2" borderId="32" xfId="0" applyFont="1" applyFill="1" applyBorder="1"/>
    <xf numFmtId="0" fontId="0" fillId="0" borderId="8" xfId="0" applyFill="1" applyBorder="1"/>
    <xf numFmtId="0" fontId="0" fillId="0" borderId="42" xfId="0" applyBorder="1"/>
    <xf numFmtId="0" fontId="1" fillId="0" borderId="67" xfId="0" applyFont="1" applyFill="1" applyBorder="1"/>
    <xf numFmtId="0" fontId="4" fillId="0" borderId="0" xfId="0" applyFont="1" applyFill="1" applyBorder="1"/>
    <xf numFmtId="0" fontId="4" fillId="0" borderId="0" xfId="0" applyFont="1"/>
    <xf numFmtId="0" fontId="0" fillId="0" borderId="35" xfId="0" applyBorder="1"/>
    <xf numFmtId="0" fontId="1" fillId="6" borderId="30" xfId="0" applyFont="1" applyFill="1" applyBorder="1" applyAlignment="1">
      <alignment horizontal="left"/>
    </xf>
    <xf numFmtId="0" fontId="37" fillId="0" borderId="0" xfId="16" applyFont="1"/>
    <xf numFmtId="0" fontId="28" fillId="2" borderId="42" xfId="16" applyFill="1" applyBorder="1" applyAlignment="1">
      <alignment vertical="top"/>
    </xf>
    <xf numFmtId="0" fontId="28" fillId="2" borderId="43" xfId="16" applyFill="1" applyBorder="1" applyAlignment="1">
      <alignment vertical="top"/>
    </xf>
    <xf numFmtId="0" fontId="28" fillId="2" borderId="49" xfId="16" applyFill="1" applyBorder="1"/>
    <xf numFmtId="0" fontId="19" fillId="2" borderId="42" xfId="14" applyFont="1" applyFill="1" applyBorder="1" applyAlignment="1">
      <alignment vertical="top" wrapText="1"/>
    </xf>
    <xf numFmtId="0" fontId="19" fillId="2" borderId="43" xfId="14" applyFont="1" applyFill="1" applyBorder="1" applyAlignment="1">
      <alignment vertical="top" wrapText="1"/>
    </xf>
    <xf numFmtId="0" fontId="27" fillId="2" borderId="43" xfId="15" applyFont="1" applyFill="1" applyBorder="1" applyAlignment="1">
      <alignment vertical="top" wrapText="1"/>
    </xf>
    <xf numFmtId="0" fontId="19" fillId="2" borderId="44" xfId="14" applyFont="1" applyFill="1" applyBorder="1" applyAlignment="1">
      <alignment vertical="top" wrapText="1"/>
    </xf>
    <xf numFmtId="0" fontId="0" fillId="0" borderId="7" xfId="0" applyFill="1" applyBorder="1"/>
    <xf numFmtId="0" fontId="0" fillId="0" borderId="22" xfId="0" applyFill="1" applyBorder="1"/>
    <xf numFmtId="0" fontId="0" fillId="0" borderId="59" xfId="0" applyFill="1" applyBorder="1"/>
    <xf numFmtId="0" fontId="0" fillId="0" borderId="68" xfId="0" applyFill="1" applyBorder="1"/>
    <xf numFmtId="0" fontId="0" fillId="0" borderId="40" xfId="0" applyFill="1" applyBorder="1"/>
    <xf numFmtId="0" fontId="0" fillId="0" borderId="66" xfId="0" applyFill="1" applyBorder="1"/>
    <xf numFmtId="0" fontId="6" fillId="0" borderId="6" xfId="0" applyFont="1" applyFill="1" applyBorder="1"/>
    <xf numFmtId="0" fontId="6" fillId="0" borderId="43" xfId="0" applyFont="1" applyFill="1" applyBorder="1"/>
    <xf numFmtId="0" fontId="6" fillId="0" borderId="49" xfId="0" applyFont="1" applyFill="1" applyBorder="1"/>
    <xf numFmtId="0" fontId="0" fillId="0" borderId="19" xfId="0" applyFill="1" applyBorder="1"/>
    <xf numFmtId="0" fontId="2" fillId="4" borderId="14" xfId="0" applyFont="1" applyFill="1" applyBorder="1"/>
    <xf numFmtId="0" fontId="0" fillId="4" borderId="5" xfId="0" applyFont="1" applyFill="1" applyBorder="1"/>
    <xf numFmtId="0" fontId="0" fillId="0" borderId="11" xfId="0" applyFont="1" applyFill="1" applyBorder="1"/>
    <xf numFmtId="0" fontId="1" fillId="2" borderId="31" xfId="0" applyFont="1" applyFill="1" applyBorder="1" applyAlignment="1">
      <alignment wrapText="1"/>
    </xf>
    <xf numFmtId="0" fontId="1" fillId="0" borderId="37" xfId="0" applyFont="1" applyFill="1" applyBorder="1" applyAlignment="1">
      <alignment wrapText="1"/>
    </xf>
    <xf numFmtId="0" fontId="0" fillId="4" borderId="40" xfId="0" applyFill="1" applyBorder="1"/>
    <xf numFmtId="0" fontId="1" fillId="2" borderId="73" xfId="0" applyFont="1" applyFill="1" applyBorder="1" applyAlignment="1">
      <alignment wrapText="1"/>
    </xf>
    <xf numFmtId="0" fontId="1" fillId="0" borderId="60" xfId="0" applyFont="1" applyFill="1" applyBorder="1"/>
    <xf numFmtId="0" fontId="1" fillId="0" borderId="64" xfId="0" applyFont="1" applyFill="1" applyBorder="1"/>
    <xf numFmtId="0" fontId="6" fillId="0" borderId="64" xfId="0" applyFont="1" applyFill="1" applyBorder="1"/>
    <xf numFmtId="0" fontId="1" fillId="0" borderId="65" xfId="0" applyFont="1" applyFill="1" applyBorder="1"/>
    <xf numFmtId="0" fontId="1" fillId="0" borderId="74" xfId="0" applyFont="1" applyFill="1" applyBorder="1"/>
    <xf numFmtId="0" fontId="0" fillId="0" borderId="5" xfId="0" applyBorder="1"/>
    <xf numFmtId="0" fontId="0" fillId="0" borderId="10" xfId="0" applyFill="1" applyBorder="1"/>
    <xf numFmtId="0" fontId="0" fillId="0" borderId="12" xfId="0" applyBorder="1"/>
    <xf numFmtId="0" fontId="0" fillId="0" borderId="35" xfId="0" applyFill="1" applyBorder="1"/>
    <xf numFmtId="0" fontId="0" fillId="0" borderId="36" xfId="0" applyFill="1" applyBorder="1"/>
    <xf numFmtId="0" fontId="0" fillId="0" borderId="36" xfId="0" applyBorder="1"/>
    <xf numFmtId="0" fontId="0" fillId="0" borderId="37" xfId="0" applyBorder="1"/>
    <xf numFmtId="0" fontId="2" fillId="4" borderId="13" xfId="0" applyFont="1" applyFill="1" applyBorder="1"/>
    <xf numFmtId="0" fontId="2" fillId="4" borderId="15" xfId="0" applyFont="1" applyFill="1" applyBorder="1"/>
    <xf numFmtId="3" fontId="29" fillId="0" borderId="22" xfId="16" applyNumberFormat="1" applyFont="1" applyFill="1" applyBorder="1" applyAlignment="1">
      <alignment vertical="top"/>
    </xf>
    <xf numFmtId="0" fontId="2" fillId="0" borderId="0" xfId="0" applyFont="1" applyFill="1" applyBorder="1" applyAlignment="1">
      <alignment wrapText="1"/>
    </xf>
    <xf numFmtId="0" fontId="28" fillId="0" borderId="11" xfId="16" applyFill="1" applyBorder="1"/>
    <xf numFmtId="0" fontId="28" fillId="0" borderId="5" xfId="16" applyFill="1" applyBorder="1"/>
    <xf numFmtId="0" fontId="28" fillId="0" borderId="47" xfId="16" applyFill="1" applyBorder="1"/>
    <xf numFmtId="0" fontId="28" fillId="4" borderId="5" xfId="16" applyFill="1" applyBorder="1"/>
    <xf numFmtId="0" fontId="29" fillId="0" borderId="17" xfId="16" applyFont="1" applyBorder="1"/>
    <xf numFmtId="0" fontId="29" fillId="3" borderId="17" xfId="16" applyFont="1" applyFill="1" applyBorder="1"/>
    <xf numFmtId="0" fontId="29" fillId="3" borderId="18" xfId="16" applyFont="1" applyFill="1" applyBorder="1"/>
    <xf numFmtId="0" fontId="29" fillId="0" borderId="16" xfId="16" applyFont="1" applyBorder="1"/>
    <xf numFmtId="0" fontId="29" fillId="0" borderId="18" xfId="16" applyFont="1" applyBorder="1"/>
    <xf numFmtId="0" fontId="28" fillId="0" borderId="75" xfId="16" applyBorder="1"/>
    <xf numFmtId="0" fontId="22" fillId="0" borderId="50" xfId="14" applyFont="1" applyFill="1" applyBorder="1">
      <alignment vertical="top"/>
    </xf>
    <xf numFmtId="0" fontId="22" fillId="0" borderId="51" xfId="14" applyFont="1" applyFill="1" applyBorder="1">
      <alignment vertical="top"/>
    </xf>
    <xf numFmtId="0" fontId="22" fillId="0" borderId="3" xfId="14" applyFont="1" applyFill="1" applyBorder="1">
      <alignment vertical="top"/>
    </xf>
    <xf numFmtId="0" fontId="19" fillId="0" borderId="61" xfId="14" applyFont="1" applyFill="1" applyBorder="1">
      <alignment vertical="top"/>
    </xf>
    <xf numFmtId="0" fontId="28" fillId="2" borderId="49" xfId="16" applyFill="1" applyBorder="1" applyAlignment="1">
      <alignment vertical="top"/>
    </xf>
    <xf numFmtId="0" fontId="29" fillId="2" borderId="6" xfId="16" applyFont="1" applyFill="1" applyBorder="1" applyAlignment="1">
      <alignment vertical="top" wrapText="1"/>
    </xf>
    <xf numFmtId="0" fontId="28" fillId="2" borderId="76" xfId="16" applyFill="1" applyBorder="1" applyAlignment="1">
      <alignment vertical="top"/>
    </xf>
    <xf numFmtId="0" fontId="22" fillId="2" borderId="42" xfId="14" applyFont="1" applyFill="1" applyBorder="1" applyAlignment="1">
      <alignment vertical="top"/>
    </xf>
    <xf numFmtId="0" fontId="19" fillId="2" borderId="57" xfId="14" applyFont="1" applyFill="1" applyBorder="1" applyAlignment="1">
      <alignment vertical="top"/>
    </xf>
    <xf numFmtId="0" fontId="28" fillId="4" borderId="47" xfId="16" applyFill="1" applyBorder="1"/>
    <xf numFmtId="0" fontId="28" fillId="4" borderId="11" xfId="16" applyFill="1" applyBorder="1"/>
    <xf numFmtId="0" fontId="29" fillId="0" borderId="11" xfId="16" applyFont="1" applyFill="1" applyBorder="1" applyAlignment="1">
      <alignment vertical="top"/>
    </xf>
    <xf numFmtId="0" fontId="28" fillId="0" borderId="5" xfId="16" applyFill="1" applyBorder="1" applyAlignment="1">
      <alignment vertical="top"/>
    </xf>
    <xf numFmtId="0" fontId="28" fillId="0" borderId="47" xfId="16" applyFill="1" applyBorder="1" applyAlignment="1">
      <alignment vertical="top"/>
    </xf>
    <xf numFmtId="0" fontId="30" fillId="0" borderId="11" xfId="16" applyFont="1" applyFill="1" applyBorder="1" applyAlignment="1">
      <alignment vertical="top"/>
    </xf>
    <xf numFmtId="0" fontId="29" fillId="0" borderId="39" xfId="16" applyFont="1" applyFill="1" applyBorder="1" applyAlignment="1">
      <alignment vertical="top"/>
    </xf>
    <xf numFmtId="0" fontId="28" fillId="0" borderId="40" xfId="16" applyFill="1" applyBorder="1" applyAlignment="1">
      <alignment vertical="top"/>
    </xf>
    <xf numFmtId="0" fontId="28" fillId="0" borderId="66" xfId="16" applyFill="1" applyBorder="1" applyAlignment="1">
      <alignment vertical="top"/>
    </xf>
    <xf numFmtId="1" fontId="29" fillId="0" borderId="13" xfId="16" applyNumberFormat="1" applyFont="1" applyBorder="1"/>
    <xf numFmtId="1" fontId="29" fillId="0" borderId="14" xfId="16" applyNumberFormat="1" applyFont="1" applyBorder="1"/>
    <xf numFmtId="1" fontId="29" fillId="0" borderId="48" xfId="16" applyNumberFormat="1" applyFont="1" applyBorder="1"/>
    <xf numFmtId="0" fontId="28" fillId="0" borderId="7" xfId="16" applyFill="1" applyBorder="1"/>
    <xf numFmtId="0" fontId="28" fillId="4" borderId="7" xfId="16" applyFill="1" applyBorder="1"/>
    <xf numFmtId="0" fontId="29" fillId="2" borderId="42" xfId="16" applyFont="1" applyFill="1" applyBorder="1" applyAlignment="1">
      <alignment vertical="top"/>
    </xf>
    <xf numFmtId="0" fontId="29" fillId="2" borderId="42" xfId="16" applyFont="1" applyFill="1" applyBorder="1" applyAlignment="1">
      <alignment vertical="top" wrapText="1"/>
    </xf>
    <xf numFmtId="0" fontId="29" fillId="2" borderId="43" xfId="16" applyFont="1" applyFill="1" applyBorder="1" applyAlignment="1">
      <alignment vertical="top" wrapText="1"/>
    </xf>
    <xf numFmtId="0" fontId="29" fillId="2" borderId="44" xfId="16" applyFont="1" applyFill="1" applyBorder="1" applyAlignment="1">
      <alignment vertical="top" wrapText="1"/>
    </xf>
    <xf numFmtId="0" fontId="28" fillId="2" borderId="6" xfId="16" applyFill="1" applyBorder="1" applyAlignment="1">
      <alignment vertical="top"/>
    </xf>
    <xf numFmtId="0" fontId="12" fillId="0" borderId="48" xfId="0" applyFont="1" applyFill="1" applyBorder="1" applyAlignment="1" applyProtection="1">
      <alignment vertical="center" wrapText="1"/>
    </xf>
    <xf numFmtId="0" fontId="1" fillId="2" borderId="30" xfId="0" applyFont="1" applyFill="1" applyBorder="1" applyAlignment="1">
      <alignment wrapText="1"/>
    </xf>
    <xf numFmtId="0" fontId="1" fillId="2" borderId="45" xfId="0" applyFont="1" applyFill="1" applyBorder="1" applyAlignment="1">
      <alignment wrapText="1"/>
    </xf>
    <xf numFmtId="1" fontId="1" fillId="4" borderId="43" xfId="0" applyNumberFormat="1" applyFont="1" applyFill="1" applyBorder="1"/>
    <xf numFmtId="1" fontId="1" fillId="4" borderId="49" xfId="0" applyNumberFormat="1" applyFont="1" applyFill="1" applyBorder="1"/>
    <xf numFmtId="0" fontId="0" fillId="2" borderId="27" xfId="0" applyFill="1" applyBorder="1" applyAlignment="1">
      <alignment wrapText="1"/>
    </xf>
    <xf numFmtId="0" fontId="0" fillId="0" borderId="50" xfId="0" applyFont="1" applyFill="1" applyBorder="1"/>
    <xf numFmtId="0" fontId="0" fillId="0" borderId="53" xfId="0" applyFont="1" applyFill="1" applyBorder="1"/>
    <xf numFmtId="0" fontId="0" fillId="0" borderId="25" xfId="0" applyFont="1" applyFill="1" applyBorder="1"/>
    <xf numFmtId="0" fontId="2" fillId="0" borderId="25" xfId="0" applyFont="1" applyFill="1" applyBorder="1"/>
    <xf numFmtId="0" fontId="2" fillId="0" borderId="26" xfId="0" applyFont="1" applyFill="1" applyBorder="1"/>
    <xf numFmtId="0" fontId="0" fillId="4" borderId="9" xfId="0" applyFont="1" applyFill="1" applyBorder="1"/>
    <xf numFmtId="0" fontId="0" fillId="0" borderId="25" xfId="0" applyFill="1" applyBorder="1"/>
    <xf numFmtId="0" fontId="0" fillId="0" borderId="25" xfId="0" applyFont="1" applyFill="1" applyBorder="1" applyAlignment="1">
      <alignment wrapText="1"/>
    </xf>
    <xf numFmtId="0" fontId="1" fillId="0" borderId="22" xfId="0" applyFont="1" applyFill="1" applyBorder="1" applyAlignment="1">
      <alignment vertical="center"/>
    </xf>
    <xf numFmtId="0" fontId="0" fillId="0" borderId="26" xfId="0" applyFont="1" applyFill="1" applyBorder="1"/>
    <xf numFmtId="0" fontId="2" fillId="0" borderId="12" xfId="0" applyFont="1" applyFill="1" applyBorder="1" applyAlignment="1">
      <alignment wrapText="1"/>
    </xf>
    <xf numFmtId="0" fontId="6" fillId="0" borderId="25" xfId="0" applyFont="1" applyFill="1" applyBorder="1"/>
    <xf numFmtId="0" fontId="0" fillId="0" borderId="12" xfId="0" applyFill="1" applyBorder="1" applyAlignment="1">
      <alignment wrapText="1"/>
    </xf>
    <xf numFmtId="0" fontId="0" fillId="0" borderId="39" xfId="0" applyFill="1" applyBorder="1"/>
    <xf numFmtId="0" fontId="0" fillId="0" borderId="41" xfId="0" applyFill="1" applyBorder="1" applyAlignment="1">
      <alignment wrapText="1"/>
    </xf>
    <xf numFmtId="0" fontId="1" fillId="0" borderId="72" xfId="0" applyFont="1" applyFill="1" applyBorder="1"/>
    <xf numFmtId="0" fontId="2" fillId="0" borderId="15" xfId="0" applyFont="1" applyFill="1" applyBorder="1" applyAlignment="1">
      <alignment wrapText="1"/>
    </xf>
    <xf numFmtId="0" fontId="6" fillId="0" borderId="26" xfId="0" applyFont="1" applyFill="1" applyBorder="1"/>
    <xf numFmtId="1" fontId="0" fillId="0" borderId="16" xfId="0" applyNumberFormat="1" applyFill="1" applyBorder="1" applyAlignment="1"/>
    <xf numFmtId="1" fontId="0" fillId="0" borderId="21" xfId="0" applyNumberFormat="1" applyFill="1" applyBorder="1" applyAlignment="1"/>
    <xf numFmtId="1" fontId="0" fillId="0" borderId="19" xfId="0" applyNumberFormat="1" applyFill="1" applyBorder="1" applyAlignment="1"/>
    <xf numFmtId="1" fontId="0" fillId="0" borderId="9" xfId="0" applyNumberFormat="1" applyFill="1" applyBorder="1" applyAlignment="1"/>
    <xf numFmtId="1" fontId="0" fillId="0" borderId="10" xfId="0" applyNumberFormat="1" applyFill="1" applyBorder="1" applyAlignment="1"/>
    <xf numFmtId="1" fontId="0" fillId="0" borderId="17" xfId="0" applyNumberFormat="1" applyFont="1" applyFill="1" applyBorder="1"/>
    <xf numFmtId="1" fontId="0" fillId="0" borderId="22" xfId="0" applyNumberFormat="1" applyFont="1" applyFill="1" applyBorder="1"/>
    <xf numFmtId="0" fontId="0" fillId="0" borderId="7" xfId="0" applyFont="1" applyFill="1" applyBorder="1"/>
    <xf numFmtId="1" fontId="0" fillId="0" borderId="5" xfId="0" applyNumberFormat="1" applyFont="1" applyFill="1" applyBorder="1"/>
    <xf numFmtId="1" fontId="0" fillId="0" borderId="22" xfId="0" applyNumberFormat="1" applyFill="1" applyBorder="1" applyAlignment="1"/>
    <xf numFmtId="1" fontId="0" fillId="0" borderId="17" xfId="0" applyNumberFormat="1" applyFill="1" applyBorder="1"/>
    <xf numFmtId="1" fontId="0" fillId="0" borderId="12" xfId="0" applyNumberFormat="1" applyFont="1" applyFill="1" applyBorder="1"/>
    <xf numFmtId="1" fontId="2" fillId="0" borderId="22" xfId="0" applyNumberFormat="1" applyFont="1" applyFill="1" applyBorder="1"/>
    <xf numFmtId="1" fontId="2" fillId="0" borderId="5" xfId="0" applyNumberFormat="1" applyFont="1" applyFill="1" applyBorder="1"/>
    <xf numFmtId="1" fontId="2" fillId="0" borderId="12" xfId="0" applyNumberFormat="1" applyFont="1" applyFill="1" applyBorder="1"/>
    <xf numFmtId="1" fontId="0" fillId="0" borderId="22" xfId="0" applyNumberFormat="1" applyFill="1" applyBorder="1"/>
    <xf numFmtId="1" fontId="0" fillId="0" borderId="5" xfId="0" applyNumberFormat="1" applyFill="1" applyBorder="1"/>
    <xf numFmtId="1" fontId="0" fillId="0" borderId="12" xfId="0" applyNumberFormat="1" applyFill="1" applyBorder="1"/>
    <xf numFmtId="1" fontId="2" fillId="0" borderId="17" xfId="0" applyNumberFormat="1" applyFont="1" applyFill="1" applyBorder="1"/>
    <xf numFmtId="1" fontId="0" fillId="0" borderId="18" xfId="0" applyNumberFormat="1" applyFill="1" applyBorder="1"/>
    <xf numFmtId="1" fontId="0" fillId="0" borderId="23" xfId="0" applyNumberFormat="1" applyFill="1" applyBorder="1"/>
    <xf numFmtId="0" fontId="0" fillId="0" borderId="20" xfId="0" applyFont="1" applyFill="1" applyBorder="1"/>
    <xf numFmtId="0" fontId="0" fillId="0" borderId="14" xfId="0" applyFont="1" applyFill="1" applyBorder="1"/>
    <xf numFmtId="1" fontId="0" fillId="0" borderId="14" xfId="0" applyNumberFormat="1" applyFill="1" applyBorder="1"/>
    <xf numFmtId="1" fontId="0" fillId="0" borderId="15" xfId="0" applyNumberFormat="1" applyFill="1" applyBorder="1"/>
    <xf numFmtId="1" fontId="0" fillId="0" borderId="23" xfId="0" applyNumberFormat="1" applyFill="1" applyBorder="1" applyAlignment="1"/>
    <xf numFmtId="1" fontId="1" fillId="0" borderId="61" xfId="0" applyNumberFormat="1" applyFont="1" applyFill="1" applyBorder="1"/>
    <xf numFmtId="1" fontId="1" fillId="0" borderId="55" xfId="0" applyNumberFormat="1" applyFont="1" applyFill="1" applyBorder="1"/>
    <xf numFmtId="1" fontId="1" fillId="0" borderId="2" xfId="0" applyNumberFormat="1" applyFont="1" applyFill="1" applyBorder="1"/>
    <xf numFmtId="1" fontId="1" fillId="0" borderId="51" xfId="0" applyNumberFormat="1" applyFont="1" applyFill="1" applyBorder="1"/>
    <xf numFmtId="1" fontId="1" fillId="0" borderId="52" xfId="0" applyNumberFormat="1" applyFont="1" applyFill="1" applyBorder="1"/>
    <xf numFmtId="0" fontId="13" fillId="0" borderId="18" xfId="0" applyFont="1" applyFill="1" applyBorder="1"/>
    <xf numFmtId="0" fontId="14" fillId="0" borderId="23" xfId="0" applyFont="1" applyFill="1" applyBorder="1"/>
    <xf numFmtId="1" fontId="14" fillId="0" borderId="20" xfId="0" applyNumberFormat="1" applyFont="1" applyFill="1" applyBorder="1"/>
    <xf numFmtId="1" fontId="14" fillId="0" borderId="14" xfId="0" applyNumberFormat="1" applyFont="1" applyFill="1" applyBorder="1"/>
    <xf numFmtId="1" fontId="14" fillId="0" borderId="15" xfId="0" applyNumberFormat="1" applyFont="1" applyFill="1" applyBorder="1"/>
    <xf numFmtId="0" fontId="0" fillId="0" borderId="34" xfId="0" applyFill="1" applyBorder="1"/>
    <xf numFmtId="1" fontId="0" fillId="0" borderId="8" xfId="0" applyNumberFormat="1" applyFill="1" applyBorder="1"/>
    <xf numFmtId="1" fontId="0" fillId="0" borderId="10" xfId="0" applyNumberFormat="1" applyFill="1" applyBorder="1"/>
    <xf numFmtId="1" fontId="0" fillId="0" borderId="9" xfId="0" applyNumberFormat="1" applyFill="1" applyBorder="1"/>
    <xf numFmtId="1" fontId="0" fillId="0" borderId="11" xfId="0" applyNumberFormat="1" applyFill="1" applyBorder="1"/>
    <xf numFmtId="1" fontId="0" fillId="0" borderId="13" xfId="0" applyNumberFormat="1" applyFill="1" applyBorder="1"/>
    <xf numFmtId="0" fontId="0" fillId="0" borderId="61" xfId="0" applyFont="1" applyFill="1" applyBorder="1"/>
    <xf numFmtId="0" fontId="0" fillId="0" borderId="55" xfId="0" applyFont="1" applyFill="1" applyBorder="1"/>
    <xf numFmtId="0" fontId="0" fillId="0" borderId="17" xfId="0" applyFont="1" applyFill="1" applyBorder="1"/>
    <xf numFmtId="0" fontId="0" fillId="0" borderId="22" xfId="0" applyFont="1" applyFill="1" applyBorder="1"/>
    <xf numFmtId="0" fontId="0" fillId="0" borderId="62" xfId="0" applyFont="1" applyFill="1" applyBorder="1"/>
    <xf numFmtId="1" fontId="0" fillId="0" borderId="59" xfId="0" applyNumberFormat="1" applyFont="1" applyFill="1" applyBorder="1"/>
    <xf numFmtId="0" fontId="1" fillId="0" borderId="16" xfId="0" applyFont="1" applyFill="1" applyBorder="1"/>
    <xf numFmtId="1" fontId="1" fillId="0" borderId="21" xfId="0" applyNumberFormat="1" applyFont="1" applyFill="1" applyBorder="1"/>
    <xf numFmtId="0" fontId="0" fillId="0" borderId="18" xfId="0" applyFont="1" applyFill="1" applyBorder="1"/>
    <xf numFmtId="1" fontId="0" fillId="0" borderId="23" xfId="0" applyNumberFormat="1" applyFont="1" applyFill="1" applyBorder="1"/>
    <xf numFmtId="1" fontId="0" fillId="0" borderId="55" xfId="0" applyNumberFormat="1" applyFont="1" applyFill="1" applyBorder="1"/>
    <xf numFmtId="0" fontId="1" fillId="0" borderId="57" xfId="0" applyFont="1" applyFill="1" applyBorder="1"/>
    <xf numFmtId="0" fontId="0" fillId="0" borderId="33" xfId="0" applyFont="1" applyFill="1" applyBorder="1"/>
    <xf numFmtId="1" fontId="0" fillId="0" borderId="34" xfId="0" applyNumberFormat="1" applyFont="1" applyFill="1" applyBorder="1"/>
    <xf numFmtId="0" fontId="1" fillId="0" borderId="42" xfId="0" applyFont="1" applyFill="1" applyBorder="1"/>
    <xf numFmtId="2" fontId="1" fillId="0" borderId="43" xfId="0" applyNumberFormat="1" applyFont="1" applyFill="1" applyBorder="1"/>
    <xf numFmtId="3" fontId="28" fillId="0" borderId="11" xfId="16" applyNumberFormat="1" applyFill="1" applyBorder="1"/>
    <xf numFmtId="3" fontId="28" fillId="0" borderId="5" xfId="16" applyNumberFormat="1" applyFill="1" applyBorder="1"/>
    <xf numFmtId="3" fontId="29" fillId="0" borderId="12" xfId="16" applyNumberFormat="1" applyFont="1" applyFill="1" applyBorder="1"/>
    <xf numFmtId="0" fontId="28" fillId="0" borderId="22" xfId="16" applyFill="1" applyBorder="1"/>
    <xf numFmtId="0" fontId="29" fillId="0" borderId="22" xfId="16" applyFont="1" applyFill="1" applyBorder="1"/>
    <xf numFmtId="0" fontId="28" fillId="0" borderId="0" xfId="16" applyFill="1"/>
    <xf numFmtId="0" fontId="22" fillId="0" borderId="55" xfId="14" applyFont="1" applyFill="1" applyBorder="1">
      <alignment vertical="top"/>
    </xf>
    <xf numFmtId="0" fontId="28" fillId="4" borderId="22" xfId="16" applyFill="1" applyBorder="1"/>
    <xf numFmtId="0" fontId="28" fillId="0" borderId="21" xfId="16" applyBorder="1"/>
    <xf numFmtId="0" fontId="28" fillId="0" borderId="23" xfId="16" applyBorder="1"/>
  </cellXfs>
  <cellStyles count="17">
    <cellStyle name="Hyperlink" xfId="15" builtinId="8"/>
    <cellStyle name="Normal" xfId="0" builtinId="0"/>
    <cellStyle name="Normal 10" xfId="11"/>
    <cellStyle name="Normal 11" xfId="6"/>
    <cellStyle name="Normal 12" xfId="4"/>
    <cellStyle name="Normal 13" xfId="3"/>
    <cellStyle name="Normal 14" xfId="13"/>
    <cellStyle name="Normal 15" xfId="14"/>
    <cellStyle name="Normal 16" xfId="16"/>
    <cellStyle name="Normal 2" xfId="1"/>
    <cellStyle name="Normal 3" xfId="2"/>
    <cellStyle name="Normal 4" xfId="5"/>
    <cellStyle name="Normal 5" xfId="12"/>
    <cellStyle name="Normal 6" xfId="8"/>
    <cellStyle name="Normal 7" xfId="10"/>
    <cellStyle name="Normal 8" xfId="9"/>
    <cellStyle name="Normal 9" xfId="7"/>
  </cellStyles>
  <dxfs count="2">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pivotCacheDefinition" Target="pivotCache/pivotCacheDefinition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20" Type="http://schemas.openxmlformats.org/officeDocument/2006/relationships/pivotCacheDefinition" Target="pivotCache/pivotCacheDefiniti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pivotCacheDefinition" Target="pivotCache/pivotCacheDefinition11.xml"/><Relationship Id="rId10" Type="http://schemas.openxmlformats.org/officeDocument/2006/relationships/worksheet" Target="worksheets/sheet10.xml"/><Relationship Id="rId19" Type="http://schemas.openxmlformats.org/officeDocument/2006/relationships/pivotCacheDefinition" Target="pivotCache/pivotCacheDefinition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pivotCacheDefinition" Target="pivotCache/pivotCacheDefinition10.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Housing Trajectory 2011 - 2029</a:t>
            </a:r>
          </a:p>
        </c:rich>
      </c:tx>
      <c:layout>
        <c:manualLayout>
          <c:xMode val="edge"/>
          <c:yMode val="edge"/>
          <c:x val="0.31404672022037367"/>
          <c:y val="2.1406727828746176E-2"/>
        </c:manualLayout>
      </c:layout>
      <c:overlay val="0"/>
    </c:title>
    <c:autoTitleDeleted val="0"/>
    <c:plotArea>
      <c:layout>
        <c:manualLayout>
          <c:layoutTarget val="inner"/>
          <c:xMode val="edge"/>
          <c:yMode val="edge"/>
          <c:x val="8.7248790782411614E-2"/>
          <c:y val="0.12867755062727251"/>
          <c:w val="0.89503697389361769"/>
          <c:h val="0.73151677141274773"/>
        </c:manualLayout>
      </c:layout>
      <c:barChart>
        <c:barDir val="col"/>
        <c:grouping val="clustered"/>
        <c:varyColors val="0"/>
        <c:ser>
          <c:idx val="0"/>
          <c:order val="0"/>
          <c:tx>
            <c:strRef>
              <c:f>'a) All Sites'!$A$22</c:f>
              <c:strCache>
                <c:ptCount val="1"/>
                <c:pt idx="0">
                  <c:v>Actual Completions</c:v>
                </c:pt>
              </c:strCache>
            </c:strRef>
          </c:tx>
          <c:spPr>
            <a:solidFill>
              <a:schemeClr val="tx2">
                <a:lumMod val="40000"/>
                <a:lumOff val="60000"/>
              </a:schemeClr>
            </a:solidFill>
          </c:spPr>
          <c:invertIfNegative val="0"/>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Sites'!$C$22:$T$22</c:f>
              <c:numCache>
                <c:formatCode>0</c:formatCode>
                <c:ptCount val="18"/>
                <c:pt idx="0">
                  <c:v>144</c:v>
                </c:pt>
                <c:pt idx="1">
                  <c:v>262</c:v>
                </c:pt>
                <c:pt idx="2">
                  <c:v>294</c:v>
                </c:pt>
                <c:pt idx="3">
                  <c:v>732</c:v>
                </c:pt>
                <c:pt idx="4">
                  <c:v>619</c:v>
                </c:pt>
                <c:pt idx="5">
                  <c:v>1094</c:v>
                </c:pt>
                <c:pt idx="6">
                  <c:v>1031</c:v>
                </c:pt>
                <c:pt idx="7">
                  <c:v>1050</c:v>
                </c:pt>
                <c:pt idx="8">
                  <c:v>1168</c:v>
                </c:pt>
              </c:numCache>
            </c:numRef>
          </c:val>
          <c:extLst>
            <c:ext xmlns:c16="http://schemas.microsoft.com/office/drawing/2014/chart" uri="{C3380CC4-5D6E-409C-BE32-E72D297353CC}">
              <c16:uniqueId val="{00000000-9647-4D35-9E31-B74D25DF7D2F}"/>
            </c:ext>
          </c:extLst>
        </c:ser>
        <c:ser>
          <c:idx val="1"/>
          <c:order val="1"/>
          <c:tx>
            <c:strRef>
              <c:f>'a) All Sites'!$A$23</c:f>
              <c:strCache>
                <c:ptCount val="1"/>
                <c:pt idx="0">
                  <c:v>Forecast Completions</c:v>
                </c:pt>
              </c:strCache>
            </c:strRef>
          </c:tx>
          <c:invertIfNegative val="0"/>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Sites'!$C$23:$T$23</c:f>
              <c:numCache>
                <c:formatCode>0</c:formatCode>
                <c:ptCount val="18"/>
                <c:pt idx="9">
                  <c:v>1006.9185185185186</c:v>
                </c:pt>
                <c:pt idx="10">
                  <c:v>1384.9185185185186</c:v>
                </c:pt>
                <c:pt idx="11">
                  <c:v>1652.4185185185186</c:v>
                </c:pt>
                <c:pt idx="12">
                  <c:v>1717</c:v>
                </c:pt>
                <c:pt idx="13">
                  <c:v>1318</c:v>
                </c:pt>
                <c:pt idx="14">
                  <c:v>1229</c:v>
                </c:pt>
                <c:pt idx="15">
                  <c:v>968</c:v>
                </c:pt>
                <c:pt idx="16">
                  <c:v>676</c:v>
                </c:pt>
                <c:pt idx="17">
                  <c:v>556</c:v>
                </c:pt>
              </c:numCache>
            </c:numRef>
          </c:val>
          <c:extLst>
            <c:ext xmlns:c16="http://schemas.microsoft.com/office/drawing/2014/chart" uri="{C3380CC4-5D6E-409C-BE32-E72D297353CC}">
              <c16:uniqueId val="{00000001-9647-4D35-9E31-B74D25DF7D2F}"/>
            </c:ext>
          </c:extLst>
        </c:ser>
        <c:dLbls>
          <c:showLegendKey val="0"/>
          <c:showVal val="0"/>
          <c:showCatName val="0"/>
          <c:showSerName val="0"/>
          <c:showPercent val="0"/>
          <c:showBubbleSize val="0"/>
        </c:dLbls>
        <c:gapWidth val="7"/>
        <c:overlap val="72"/>
        <c:axId val="72629248"/>
        <c:axId val="89301760"/>
      </c:barChart>
      <c:lineChart>
        <c:grouping val="standard"/>
        <c:varyColors val="0"/>
        <c:ser>
          <c:idx val="2"/>
          <c:order val="2"/>
          <c:tx>
            <c:strRef>
              <c:f>'a) All Sites'!$A$24</c:f>
              <c:strCache>
                <c:ptCount val="1"/>
                <c:pt idx="0">
                  <c:v>Average Annual Requirement</c:v>
                </c:pt>
              </c:strCache>
            </c:strRef>
          </c:tx>
          <c:marker>
            <c:symbol val="none"/>
          </c:marker>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Sites'!$C$24:$T$24</c:f>
              <c:numCache>
                <c:formatCode>0</c:formatCode>
                <c:ptCount val="18"/>
                <c:pt idx="0">
                  <c:v>600</c:v>
                </c:pt>
                <c:pt idx="1">
                  <c:v>600</c:v>
                </c:pt>
                <c:pt idx="2">
                  <c:v>600</c:v>
                </c:pt>
                <c:pt idx="3">
                  <c:v>600</c:v>
                </c:pt>
                <c:pt idx="4">
                  <c:v>600</c:v>
                </c:pt>
                <c:pt idx="5">
                  <c:v>600</c:v>
                </c:pt>
                <c:pt idx="6">
                  <c:v>1098</c:v>
                </c:pt>
                <c:pt idx="7">
                  <c:v>1098</c:v>
                </c:pt>
                <c:pt idx="8">
                  <c:v>1098</c:v>
                </c:pt>
                <c:pt idx="9">
                  <c:v>1098</c:v>
                </c:pt>
                <c:pt idx="10">
                  <c:v>1098</c:v>
                </c:pt>
                <c:pt idx="11">
                  <c:v>1098</c:v>
                </c:pt>
                <c:pt idx="12">
                  <c:v>1098</c:v>
                </c:pt>
                <c:pt idx="13">
                  <c:v>1098</c:v>
                </c:pt>
                <c:pt idx="14">
                  <c:v>1098</c:v>
                </c:pt>
                <c:pt idx="15">
                  <c:v>1098</c:v>
                </c:pt>
                <c:pt idx="16">
                  <c:v>1098</c:v>
                </c:pt>
                <c:pt idx="17">
                  <c:v>1098</c:v>
                </c:pt>
              </c:numCache>
            </c:numRef>
          </c:val>
          <c:smooth val="0"/>
          <c:extLst>
            <c:ext xmlns:c16="http://schemas.microsoft.com/office/drawing/2014/chart" uri="{C3380CC4-5D6E-409C-BE32-E72D297353CC}">
              <c16:uniqueId val="{00000002-9647-4D35-9E31-B74D25DF7D2F}"/>
            </c:ext>
          </c:extLst>
        </c:ser>
        <c:dLbls>
          <c:showLegendKey val="0"/>
          <c:showVal val="0"/>
          <c:showCatName val="0"/>
          <c:showSerName val="0"/>
          <c:showPercent val="0"/>
          <c:showBubbleSize val="0"/>
        </c:dLbls>
        <c:marker val="1"/>
        <c:smooth val="0"/>
        <c:axId val="72629248"/>
        <c:axId val="89301760"/>
      </c:lineChart>
      <c:catAx>
        <c:axId val="72629248"/>
        <c:scaling>
          <c:orientation val="minMax"/>
        </c:scaling>
        <c:delete val="0"/>
        <c:axPos val="b"/>
        <c:numFmt formatCode="General" sourceLinked="0"/>
        <c:majorTickMark val="out"/>
        <c:minorTickMark val="none"/>
        <c:tickLblPos val="nextTo"/>
        <c:crossAx val="89301760"/>
        <c:crosses val="autoZero"/>
        <c:auto val="1"/>
        <c:lblAlgn val="ctr"/>
        <c:lblOffset val="100"/>
        <c:noMultiLvlLbl val="0"/>
      </c:catAx>
      <c:valAx>
        <c:axId val="89301760"/>
        <c:scaling>
          <c:orientation val="minMax"/>
        </c:scaling>
        <c:delete val="0"/>
        <c:axPos val="l"/>
        <c:majorGridlines/>
        <c:title>
          <c:tx>
            <c:rich>
              <a:bodyPr rot="-5400000" vert="horz"/>
              <a:lstStyle/>
              <a:p>
                <a:pPr>
                  <a:defRPr/>
                </a:pPr>
                <a:r>
                  <a:rPr lang="en-GB"/>
                  <a:t>Dwellings</a:t>
                </a:r>
              </a:p>
            </c:rich>
          </c:tx>
          <c:layout/>
          <c:overlay val="0"/>
        </c:title>
        <c:numFmt formatCode="0" sourceLinked="1"/>
        <c:majorTickMark val="out"/>
        <c:minorTickMark val="none"/>
        <c:tickLblPos val="nextTo"/>
        <c:crossAx val="72629248"/>
        <c:crosses val="autoZero"/>
        <c:crossBetween val="between"/>
      </c:valAx>
    </c:plotArea>
    <c:legend>
      <c:legendPos val="r"/>
      <c:layout>
        <c:manualLayout>
          <c:xMode val="edge"/>
          <c:yMode val="edge"/>
          <c:x val="0.11256800442954865"/>
          <c:y val="0.14760537285780453"/>
          <c:w val="0.19152458649421211"/>
          <c:h val="0.27400648448355719"/>
        </c:manualLayout>
      </c:layout>
      <c:overlay val="0"/>
      <c:spPr>
        <a:solidFill>
          <a:schemeClr val="bg1"/>
        </a:solidFill>
        <a:ln>
          <a:solidFill>
            <a:schemeClr val="bg1">
              <a:lumMod val="50000"/>
            </a:schemeClr>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47065</xdr:colOff>
      <xdr:row>26</xdr:row>
      <xdr:rowOff>47065</xdr:rowOff>
    </xdr:from>
    <xdr:to>
      <xdr:col>16</xdr:col>
      <xdr:colOff>212725</xdr:colOff>
      <xdr:row>47</xdr:row>
      <xdr:rowOff>135965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Daniel Robinson" refreshedDate="42627.694932060185" createdVersion="4" refreshedVersion="4" minRefreshableVersion="3" recordCount="14">
  <cacheSource type="worksheet">
    <worksheetSource ref="M2:M10" sheet="c) Small SHLAA Sites"/>
  </cacheSource>
  <cacheFields count="2">
    <cacheField name="Total" numFmtId="0">
      <sharedItems containsSemiMixedTypes="0" containsString="0" containsNumber="1" containsInteger="1" minValue="5" maxValue="47"/>
    </cacheField>
    <cacheField name="Spatial Area" numFmtId="0">
      <sharedItems count="3">
        <s v="Urban brownfield"/>
        <s v="Greenfield edge of Warwick, Leamington and Whitnash"/>
        <s v="Elsewhere"/>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Daniel Robinson" refreshedDate="42636.38137210648" createdVersion="4" refreshedVersion="4" minRefreshableVersion="3" recordCount="27">
  <cacheSource type="worksheet">
    <worksheetSource ref="N2:N7" sheet="h) Allocated Sites Villages"/>
  </cacheSource>
  <cacheFields count="3">
    <cacheField name="Total" numFmtId="0">
      <sharedItems containsSemiMixedTypes="0" containsString="0" containsNumber="1" containsInteger="1" minValue="0" maxValue="130"/>
    </cacheField>
    <cacheField name="Spatial Area" numFmtId="0">
      <sharedItems count="1">
        <s v="Growth Villages"/>
      </sharedItems>
    </cacheField>
    <cacheField name="Village" numFmtId="0">
      <sharedItems count="10">
        <s v="Bishop’s Tachbrook"/>
        <s v="Cubbington"/>
        <s v="Hampton Magna"/>
        <s v="Kingswood"/>
        <s v="Radford Semele"/>
        <s v="Barford"/>
        <s v="Baginton"/>
        <s v="Burton Green"/>
        <s v="Hatton Park"/>
        <s v="Leek Wootton"/>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Daniel Robinson" refreshedDate="42636.439098958333" createdVersion="4" refreshedVersion="4" minRefreshableVersion="3" recordCount="3">
  <cacheSource type="worksheet">
    <worksheetSource ref="X2:Z5" sheet="j) Commitments Apr May 16" r:id="rId2"/>
  </cacheSource>
  <cacheFields count="3">
    <cacheField name="Total" numFmtId="0">
      <sharedItems containsSemiMixedTypes="0" containsString="0" containsNumber="1" containsInteger="1" minValue="25" maxValue="150"/>
    </cacheField>
    <cacheField name="Spatial Area" numFmtId="0">
      <sharedItems/>
    </cacheField>
    <cacheField name="Village" numFmtId="0">
      <sharedItems count="2">
        <s v="Radford Semele"/>
        <s v="Bishops Tachbrook"/>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aniel Robinson" refreshedDate="42628.44936215278" createdVersion="4" refreshedVersion="4" minRefreshableVersion="3" recordCount="260">
  <cacheSource type="worksheet">
    <worksheetSource ref="J3:P3" sheet="b) Commitments"/>
  </cacheSource>
  <cacheFields count="5">
    <cacheField name="Spatial Area" numFmtId="0">
      <sharedItems count="6">
        <s v="Greenfield edge of Warwick, Leamington and Whitnash"/>
        <s v="Urban brownfield"/>
        <s v="Greenfield edge of Kenilworth"/>
        <s v="Growth villages"/>
        <s v="Elsewhere"/>
        <s v="Greenfield edge of Coventry"/>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aniel Robinson" refreshedDate="42628.453815740744" createdVersion="4" refreshedVersion="4" minRefreshableVersion="3" recordCount="14">
  <cacheSource type="worksheet">
    <worksheetSource ref="M2:M11" sheet="g) Allocated Gfield Sites"/>
  </cacheSource>
  <cacheFields count="2">
    <cacheField name="Total" numFmtId="0">
      <sharedItems containsSemiMixedTypes="0" containsString="0" containsNumber="1" containsInteger="1" minValue="0" maxValue="760"/>
    </cacheField>
    <cacheField name="Spatial Area" numFmtId="0">
      <sharedItems containsBlank="1" count="4">
        <s v="Greenfield edge of Warwick, Leamington and Whitnash"/>
        <s v="Greenfield edge of Kenilworth"/>
        <m/>
        <s v="Greenfield edge of Coventry"/>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Daniel Robinson" refreshedDate="42628.456087268518" createdVersion="4" refreshedVersion="4" minRefreshableVersion="3" recordCount="11">
  <cacheSource type="worksheet">
    <worksheetSource ref="V2:W13" sheet="i) New Sites Jan 2016" r:id="rId2"/>
  </cacheSource>
  <cacheFields count="2">
    <cacheField name="Total" numFmtId="0">
      <sharedItems containsSemiMixedTypes="0" containsString="0" containsNumber="1" containsInteger="1" minValue="0" maxValue="1800"/>
    </cacheField>
    <cacheField name="Spatial Area" numFmtId="0">
      <sharedItems containsBlank="1" count="4">
        <s v="Greenfield edge of Coventry"/>
        <m/>
        <s v="Greenfield edge of Kenilworth"/>
        <s v="Greenfield edge of Warwick, Leamington and Whitnash"/>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Daniel Robinson" refreshedDate="42628.459670601849" createdVersion="4" refreshedVersion="4" minRefreshableVersion="3" recordCount="13">
  <cacheSource type="worksheet">
    <worksheetSource ref="M2:M8" sheet="f) Allocated Bfield Sites"/>
  </cacheSource>
  <cacheFields count="2">
    <cacheField name="Total" numFmtId="0">
      <sharedItems containsSemiMixedTypes="0" containsString="0" containsNumber="1" containsInteger="1" minValue="0" maxValue="250"/>
    </cacheField>
    <cacheField name="Spatial Area" numFmtId="0">
      <sharedItems containsBlank="1" count="3">
        <m/>
        <s v="Urban brownfield"/>
        <s v="Elsewhere"/>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Daniel Robinson" refreshedDate="42628.462385648148" createdVersion="4" refreshedVersion="4" minRefreshableVersion="3" recordCount="4">
  <cacheSource type="worksheet">
    <worksheetSource ref="L2:L4" sheet="e) Canalside &amp; Emp Areas"/>
  </cacheSource>
  <cacheFields count="2">
    <cacheField name="Total" numFmtId="0">
      <sharedItems containsSemiMixedTypes="0" containsString="0" containsNumber="1" containsInteger="1" minValue="35" maxValue="80"/>
    </cacheField>
    <cacheField name="Spatial Area" numFmtId="0">
      <sharedItems count="1">
        <s v="Urban brownfield"/>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Daniel Robinson" refreshedDate="42628.463282175922" createdVersion="4" refreshedVersion="4" minRefreshableVersion="3" recordCount="27">
  <cacheSource type="worksheet">
    <worksheetSource ref="N2:N7" sheet="h) Allocated Sites Villages"/>
  </cacheSource>
  <cacheFields count="2">
    <cacheField name="Total" numFmtId="0">
      <sharedItems containsSemiMixedTypes="0" containsString="0" containsNumber="1" containsInteger="1" minValue="0" maxValue="13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Daniel Robinson" refreshedDate="42628.463931597224" createdVersion="4" refreshedVersion="4" minRefreshableVersion="3" recordCount="3">
  <cacheSource type="worksheet">
    <worksheetSource ref="X2:Y5" sheet="j) Commitments Apr May 16" r:id="rId2"/>
  </cacheSource>
  <cacheFields count="2">
    <cacheField name="Total" numFmtId="0">
      <sharedItems containsSemiMixedTypes="0" containsString="0" containsNumber="1" containsInteger="1" minValue="25" maxValue="15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Daniel Robinson" refreshedDate="42636.376242361112" createdVersion="4" refreshedVersion="4" minRefreshableVersion="3" recordCount="247">
  <cacheSource type="worksheet">
    <worksheetSource ref="L3:P3" sheet="b) Commitments"/>
  </cacheSource>
  <cacheFields count="5">
    <cacheField name="Village" numFmtId="0">
      <sharedItems containsBlank="1" count="16">
        <m/>
        <s v="Baddesley Clinton"/>
        <s v="Stoneleigh"/>
        <s v="Beausale"/>
        <s v="Ashow"/>
        <s v="Bubbenhall"/>
        <s v="Hill wootton"/>
        <s v="Rowington Green"/>
        <s v="Cubbington"/>
        <s v="Offchurch"/>
        <s v="Radford Semele"/>
        <s v="Bishop’s Tachbrook"/>
        <s v="Barford"/>
        <s v="Kingswood"/>
        <s v="Baginton"/>
        <s v="Burton Green"/>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
  <r>
    <n v="9"/>
    <x v="0"/>
  </r>
  <r>
    <n v="10"/>
    <x v="0"/>
  </r>
  <r>
    <n v="29"/>
    <x v="0"/>
  </r>
  <r>
    <n v="13"/>
    <x v="0"/>
  </r>
  <r>
    <n v="5"/>
    <x v="0"/>
  </r>
  <r>
    <n v="6"/>
    <x v="0"/>
  </r>
  <r>
    <n v="5"/>
    <x v="1"/>
  </r>
  <r>
    <n v="20"/>
    <x v="0"/>
  </r>
  <r>
    <n v="15"/>
    <x v="0"/>
  </r>
  <r>
    <n v="47"/>
    <x v="0"/>
  </r>
  <r>
    <n v="42"/>
    <x v="0"/>
  </r>
  <r>
    <n v="35"/>
    <x v="0"/>
  </r>
  <r>
    <n v="15"/>
    <x v="2"/>
  </r>
  <r>
    <n v="40"/>
    <x v="0"/>
  </r>
</pivotCacheRecords>
</file>

<file path=xl/pivotCache/pivotCacheRecords10.xml><?xml version="1.0" encoding="utf-8"?>
<pivotCacheRecords xmlns="http://schemas.openxmlformats.org/spreadsheetml/2006/main" xmlns:r="http://schemas.openxmlformats.org/officeDocument/2006/relationships" count="27">
  <r>
    <n v="0"/>
    <x v="0"/>
    <x v="0"/>
  </r>
  <r>
    <n v="0"/>
    <x v="0"/>
    <x v="0"/>
  </r>
  <r>
    <n v="35"/>
    <x v="0"/>
    <x v="1"/>
  </r>
  <r>
    <n v="65"/>
    <x v="0"/>
    <x v="1"/>
  </r>
  <r>
    <n v="95"/>
    <x v="0"/>
    <x v="1"/>
  </r>
  <r>
    <n v="130"/>
    <x v="0"/>
    <x v="2"/>
  </r>
  <r>
    <n v="115"/>
    <x v="0"/>
    <x v="2"/>
  </r>
  <r>
    <n v="30"/>
    <x v="0"/>
    <x v="3"/>
  </r>
  <r>
    <n v="6"/>
    <x v="0"/>
    <x v="3"/>
  </r>
  <r>
    <n v="12"/>
    <x v="0"/>
    <x v="3"/>
  </r>
  <r>
    <n v="0"/>
    <x v="0"/>
    <x v="3"/>
  </r>
  <r>
    <n v="0"/>
    <x v="0"/>
    <x v="4"/>
  </r>
  <r>
    <n v="60"/>
    <x v="0"/>
    <x v="4"/>
  </r>
  <r>
    <n v="0"/>
    <x v="0"/>
    <x v="5"/>
  </r>
  <r>
    <n v="12"/>
    <x v="0"/>
    <x v="5"/>
  </r>
  <r>
    <n v="45"/>
    <x v="0"/>
    <x v="5"/>
  </r>
  <r>
    <n v="30"/>
    <x v="0"/>
    <x v="5"/>
  </r>
  <r>
    <n v="0"/>
    <x v="0"/>
    <x v="5"/>
  </r>
  <r>
    <n v="80"/>
    <x v="0"/>
    <x v="6"/>
  </r>
  <r>
    <n v="90"/>
    <x v="0"/>
    <x v="7"/>
  </r>
  <r>
    <n v="120"/>
    <x v="0"/>
    <x v="8"/>
  </r>
  <r>
    <n v="55"/>
    <x v="0"/>
    <x v="8"/>
  </r>
  <r>
    <n v="0"/>
    <x v="0"/>
    <x v="9"/>
  </r>
  <r>
    <n v="0"/>
    <x v="0"/>
    <x v="9"/>
  </r>
  <r>
    <n v="0"/>
    <x v="0"/>
    <x v="9"/>
  </r>
  <r>
    <n v="115"/>
    <x v="0"/>
    <x v="9"/>
  </r>
  <r>
    <n v="5"/>
    <x v="0"/>
    <x v="9"/>
  </r>
</pivotCacheRecords>
</file>

<file path=xl/pivotCache/pivotCacheRecords11.xml><?xml version="1.0" encoding="utf-8"?>
<pivotCacheRecords xmlns="http://schemas.openxmlformats.org/spreadsheetml/2006/main" xmlns:r="http://schemas.openxmlformats.org/officeDocument/2006/relationships" count="3">
  <r>
    <n v="150"/>
    <s v="Growth Villages"/>
    <x v="0"/>
  </r>
  <r>
    <n v="25"/>
    <s v="Growth Villages"/>
    <x v="0"/>
  </r>
  <r>
    <n v="50"/>
    <s v="Growth Villages"/>
    <x v="1"/>
  </r>
</pivotCacheRecords>
</file>

<file path=xl/pivotCache/pivotCacheRecords2.xml><?xml version="1.0" encoding="utf-8"?>
<pivotCacheRecords xmlns="http://schemas.openxmlformats.org/spreadsheetml/2006/main" xmlns:r="http://schemas.openxmlformats.org/officeDocument/2006/relationships" count="260">
  <r>
    <x v="0"/>
    <n v="735"/>
    <n v="0"/>
    <n v="0"/>
    <n v="735"/>
  </r>
  <r>
    <x v="1"/>
    <n v="46"/>
    <n v="0"/>
    <n v="0"/>
    <n v="46"/>
  </r>
  <r>
    <x v="0"/>
    <n v="34"/>
    <n v="0"/>
    <n v="0"/>
    <n v="34"/>
  </r>
  <r>
    <x v="0"/>
    <n v="51"/>
    <n v="0"/>
    <n v="0"/>
    <n v="51"/>
  </r>
  <r>
    <x v="2"/>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3"/>
    <n v="24"/>
    <n v="0"/>
    <n v="0"/>
    <n v="24"/>
  </r>
  <r>
    <x v="3"/>
    <n v="36"/>
    <n v="0"/>
    <n v="0"/>
    <n v="36"/>
  </r>
  <r>
    <x v="3"/>
    <n v="60"/>
    <n v="0"/>
    <n v="0"/>
    <n v="60"/>
  </r>
  <r>
    <x v="3"/>
    <n v="90"/>
    <n v="0"/>
    <n v="0"/>
    <n v="90"/>
  </r>
  <r>
    <x v="1"/>
    <n v="17"/>
    <n v="0"/>
    <n v="0"/>
    <n v="17"/>
  </r>
  <r>
    <x v="1"/>
    <n v="52"/>
    <n v="0"/>
    <n v="0"/>
    <n v="52"/>
  </r>
  <r>
    <x v="1"/>
    <n v="160"/>
    <n v="0"/>
    <n v="0"/>
    <n v="160"/>
  </r>
  <r>
    <x v="1"/>
    <n v="55"/>
    <n v="0"/>
    <n v="0"/>
    <n v="55"/>
  </r>
  <r>
    <x v="1"/>
    <n v="88"/>
    <n v="0"/>
    <n v="0"/>
    <n v="88"/>
  </r>
  <r>
    <x v="1"/>
    <n v="39"/>
    <n v="0"/>
    <n v="0"/>
    <n v="39"/>
  </r>
  <r>
    <x v="3"/>
    <n v="24"/>
    <n v="0"/>
    <n v="0"/>
    <n v="24"/>
  </r>
  <r>
    <x v="3"/>
    <n v="36"/>
    <n v="32"/>
    <n v="32"/>
    <n v="4"/>
  </r>
  <r>
    <x v="1"/>
    <n v="15"/>
    <n v="0"/>
    <n v="0"/>
    <n v="15"/>
  </r>
  <r>
    <x v="1"/>
    <n v="12"/>
    <n v="0"/>
    <n v="0"/>
    <n v="12"/>
  </r>
  <r>
    <x v="1"/>
    <n v="18"/>
    <n v="0"/>
    <n v="0"/>
    <n v="18"/>
  </r>
  <r>
    <x v="1"/>
    <n v="17"/>
    <n v="0"/>
    <n v="0"/>
    <n v="17"/>
  </r>
  <r>
    <x v="1"/>
    <n v="15"/>
    <n v="0"/>
    <n v="0"/>
    <n v="15"/>
  </r>
  <r>
    <x v="1"/>
    <n v="16"/>
    <n v="0"/>
    <n v="0"/>
    <n v="16"/>
  </r>
  <r>
    <x v="1"/>
    <n v="18"/>
    <n v="0"/>
    <n v="0"/>
    <n v="18"/>
  </r>
  <r>
    <x v="1"/>
    <n v="13"/>
    <n v="0"/>
    <n v="0"/>
    <n v="13"/>
  </r>
  <r>
    <x v="0"/>
    <n v="68"/>
    <n v="34"/>
    <n v="68"/>
    <n v="0"/>
  </r>
  <r>
    <x v="0"/>
    <n v="103"/>
    <n v="35"/>
    <n v="101"/>
    <n v="2"/>
  </r>
  <r>
    <x v="1"/>
    <n v="83"/>
    <n v="50"/>
    <n v="50"/>
    <n v="33"/>
  </r>
  <r>
    <x v="0"/>
    <n v="162"/>
    <n v="12"/>
    <n v="12"/>
    <n v="150"/>
  </r>
  <r>
    <x v="4"/>
    <n v="23"/>
    <n v="0"/>
    <n v="0"/>
    <n v="23"/>
  </r>
  <r>
    <x v="1"/>
    <n v="5"/>
    <n v="0"/>
    <n v="0"/>
    <n v="5"/>
  </r>
  <r>
    <x v="1"/>
    <n v="30"/>
    <n v="0"/>
    <n v="0"/>
    <n v="30"/>
  </r>
  <r>
    <x v="0"/>
    <n v="24"/>
    <n v="0"/>
    <n v="0"/>
    <n v="24"/>
  </r>
  <r>
    <x v="0"/>
    <n v="2"/>
    <n v="2"/>
    <n v="2"/>
    <n v="0"/>
  </r>
  <r>
    <x v="0"/>
    <n v="5"/>
    <n v="0"/>
    <n v="0"/>
    <n v="5"/>
  </r>
  <r>
    <x v="3"/>
    <n v="26"/>
    <n v="0"/>
    <n v="0"/>
    <n v="26"/>
  </r>
  <r>
    <x v="3"/>
    <n v="39"/>
    <n v="0"/>
    <n v="0"/>
    <n v="39"/>
  </r>
  <r>
    <x v="1"/>
    <n v="81"/>
    <n v="0"/>
    <n v="0"/>
    <n v="81"/>
  </r>
  <r>
    <x v="0"/>
    <n v="132"/>
    <n v="66"/>
    <n v="102"/>
    <n v="30"/>
  </r>
  <r>
    <x v="0"/>
    <n v="125"/>
    <n v="36"/>
    <n v="45"/>
    <n v="80"/>
  </r>
  <r>
    <x v="0"/>
    <n v="84"/>
    <n v="27"/>
    <n v="32"/>
    <n v="52"/>
  </r>
  <r>
    <x v="0"/>
    <n v="42"/>
    <n v="12"/>
    <n v="12"/>
    <n v="30"/>
  </r>
  <r>
    <x v="0"/>
    <n v="62"/>
    <n v="17"/>
    <n v="26"/>
    <n v="36"/>
  </r>
  <r>
    <x v="3"/>
    <n v="10"/>
    <n v="0"/>
    <n v="0"/>
    <n v="10"/>
  </r>
  <r>
    <x v="3"/>
    <n v="16"/>
    <n v="0"/>
    <n v="0"/>
    <n v="16"/>
  </r>
  <r>
    <x v="1"/>
    <n v="21"/>
    <n v="0"/>
    <n v="0"/>
    <n v="21"/>
  </r>
  <r>
    <x v="4"/>
    <n v="18"/>
    <n v="0"/>
    <n v="0"/>
    <n v="18"/>
  </r>
  <r>
    <x v="1"/>
    <n v="57"/>
    <n v="0"/>
    <n v="0"/>
    <n v="57"/>
  </r>
  <r>
    <x v="1"/>
    <n v="31"/>
    <n v="0"/>
    <n v="0"/>
    <n v="31"/>
  </r>
  <r>
    <x v="0"/>
    <n v="60"/>
    <n v="0"/>
    <n v="0"/>
    <n v="60"/>
  </r>
  <r>
    <x v="1"/>
    <n v="14"/>
    <n v="0"/>
    <n v="0"/>
    <n v="14"/>
  </r>
  <r>
    <x v="1"/>
    <n v="24"/>
    <n v="0"/>
    <n v="22"/>
    <n v="2"/>
  </r>
  <r>
    <x v="1"/>
    <n v="227"/>
    <n v="0"/>
    <n v="67"/>
    <n v="160"/>
  </r>
  <r>
    <x v="1"/>
    <n v="10"/>
    <n v="0"/>
    <n v="0"/>
    <n v="10"/>
  </r>
  <r>
    <x v="5"/>
    <n v="167"/>
    <n v="0"/>
    <n v="0"/>
    <n v="167"/>
  </r>
  <r>
    <x v="1"/>
    <n v="16"/>
    <n v="0"/>
    <n v="0"/>
    <n v="16"/>
  </r>
  <r>
    <x v="1"/>
    <n v="24"/>
    <n v="0"/>
    <n v="0"/>
    <n v="24"/>
  </r>
  <r>
    <x v="0"/>
    <n v="99"/>
    <n v="0"/>
    <n v="0"/>
    <n v="99"/>
  </r>
  <r>
    <x v="0"/>
    <n v="135"/>
    <n v="9"/>
    <n v="9"/>
    <n v="126"/>
  </r>
  <r>
    <x v="1"/>
    <n v="49"/>
    <n v="0"/>
    <n v="0"/>
    <n v="49"/>
  </r>
  <r>
    <x v="1"/>
    <n v="0"/>
    <n v="0"/>
    <n v="0"/>
    <n v="0"/>
  </r>
  <r>
    <x v="4"/>
    <n v="1"/>
    <n v="0"/>
    <n v="0"/>
    <n v="1"/>
  </r>
  <r>
    <x v="1"/>
    <n v="1"/>
    <n v="0"/>
    <n v="0"/>
    <n v="1"/>
  </r>
  <r>
    <x v="1"/>
    <n v="1"/>
    <n v="0"/>
    <n v="0"/>
    <n v="1"/>
  </r>
  <r>
    <x v="4"/>
    <n v="1"/>
    <n v="0"/>
    <n v="0"/>
    <n v="1"/>
  </r>
  <r>
    <x v="1"/>
    <n v="1"/>
    <n v="0"/>
    <n v="0"/>
    <n v="1"/>
  </r>
  <r>
    <x v="1"/>
    <n v="1"/>
    <n v="0"/>
    <n v="0"/>
    <n v="1"/>
  </r>
  <r>
    <x v="1"/>
    <n v="1"/>
    <n v="0"/>
    <n v="0"/>
    <n v="1"/>
  </r>
  <r>
    <x v="4"/>
    <n v="1"/>
    <n v="0"/>
    <n v="0"/>
    <n v="1"/>
  </r>
  <r>
    <x v="4"/>
    <n v="1"/>
    <n v="0"/>
    <n v="0"/>
    <n v="1"/>
  </r>
  <r>
    <x v="4"/>
    <n v="1"/>
    <n v="0"/>
    <n v="0"/>
    <n v="1"/>
  </r>
  <r>
    <x v="4"/>
    <n v="1"/>
    <n v="0"/>
    <n v="0"/>
    <n v="1"/>
  </r>
  <r>
    <x v="4"/>
    <n v="1"/>
    <n v="0"/>
    <n v="0"/>
    <n v="1"/>
  </r>
  <r>
    <x v="4"/>
    <n v="1"/>
    <n v="0"/>
    <n v="0"/>
    <n v="1"/>
  </r>
  <r>
    <x v="4"/>
    <n v="1"/>
    <n v="0"/>
    <n v="0"/>
    <n v="1"/>
  </r>
  <r>
    <x v="3"/>
    <n v="1"/>
    <n v="0"/>
    <n v="0"/>
    <n v="1"/>
  </r>
  <r>
    <x v="4"/>
    <n v="1"/>
    <n v="0"/>
    <n v="0"/>
    <n v="1"/>
  </r>
  <r>
    <x v="4"/>
    <n v="1"/>
    <n v="0"/>
    <n v="0"/>
    <n v="1"/>
  </r>
  <r>
    <x v="1"/>
    <n v="1"/>
    <n v="0"/>
    <n v="0"/>
    <n v="1"/>
  </r>
  <r>
    <x v="4"/>
    <n v="1"/>
    <n v="0"/>
    <n v="0"/>
    <n v="1"/>
  </r>
  <r>
    <x v="3"/>
    <n v="1"/>
    <n v="0"/>
    <n v="0"/>
    <n v="1"/>
  </r>
  <r>
    <x v="4"/>
    <n v="1"/>
    <n v="0"/>
    <n v="0"/>
    <n v="1"/>
  </r>
  <r>
    <x v="1"/>
    <n v="1"/>
    <n v="0"/>
    <n v="0"/>
    <n v="1"/>
  </r>
  <r>
    <x v="1"/>
    <n v="1"/>
    <n v="0"/>
    <n v="0"/>
    <n v="1"/>
  </r>
  <r>
    <x v="1"/>
    <n v="1"/>
    <n v="0"/>
    <n v="0"/>
    <n v="1"/>
  </r>
  <r>
    <x v="3"/>
    <n v="1"/>
    <n v="0"/>
    <n v="0"/>
    <n v="1"/>
  </r>
  <r>
    <x v="1"/>
    <n v="1"/>
    <n v="0"/>
    <n v="0"/>
    <n v="1"/>
  </r>
  <r>
    <x v="4"/>
    <n v="1"/>
    <n v="0"/>
    <n v="0"/>
    <n v="1"/>
  </r>
  <r>
    <x v="1"/>
    <n v="1"/>
    <n v="0"/>
    <n v="0"/>
    <n v="1"/>
  </r>
  <r>
    <x v="1"/>
    <n v="1"/>
    <n v="0"/>
    <n v="0"/>
    <n v="1"/>
  </r>
  <r>
    <x v="1"/>
    <n v="1"/>
    <n v="0"/>
    <n v="0"/>
    <n v="1"/>
  </r>
  <r>
    <x v="1"/>
    <n v="1"/>
    <n v="0"/>
    <n v="0"/>
    <n v="1"/>
  </r>
  <r>
    <x v="3"/>
    <n v="1"/>
    <n v="0"/>
    <n v="0"/>
    <n v="1"/>
  </r>
  <r>
    <x v="4"/>
    <n v="1"/>
    <n v="0"/>
    <n v="0"/>
    <n v="1"/>
  </r>
  <r>
    <x v="4"/>
    <n v="1"/>
    <n v="0"/>
    <n v="0"/>
    <n v="1"/>
  </r>
  <r>
    <x v="4"/>
    <n v="1"/>
    <n v="0"/>
    <n v="0"/>
    <n v="1"/>
  </r>
  <r>
    <x v="1"/>
    <n v="1"/>
    <n v="0"/>
    <n v="0"/>
    <n v="1"/>
  </r>
  <r>
    <x v="1"/>
    <n v="1"/>
    <n v="0"/>
    <n v="0"/>
    <n v="1"/>
  </r>
  <r>
    <x v="4"/>
    <n v="1"/>
    <n v="0"/>
    <n v="0"/>
    <n v="1"/>
  </r>
  <r>
    <x v="1"/>
    <n v="1"/>
    <n v="0"/>
    <n v="0"/>
    <n v="1"/>
  </r>
  <r>
    <x v="1"/>
    <n v="1"/>
    <n v="0"/>
    <n v="0"/>
    <n v="1"/>
  </r>
  <r>
    <x v="1"/>
    <n v="1"/>
    <n v="0"/>
    <n v="0"/>
    <n v="1"/>
  </r>
  <r>
    <x v="1"/>
    <n v="1"/>
    <n v="0"/>
    <n v="0"/>
    <n v="1"/>
  </r>
  <r>
    <x v="4"/>
    <n v="1"/>
    <n v="0"/>
    <n v="0"/>
    <n v="1"/>
  </r>
  <r>
    <x v="4"/>
    <n v="1"/>
    <n v="0"/>
    <n v="0"/>
    <n v="1"/>
  </r>
  <r>
    <x v="1"/>
    <n v="1"/>
    <n v="0"/>
    <n v="0"/>
    <n v="1"/>
  </r>
  <r>
    <x v="4"/>
    <n v="1"/>
    <n v="0"/>
    <n v="0"/>
    <n v="1"/>
  </r>
  <r>
    <x v="3"/>
    <n v="1"/>
    <n v="0"/>
    <n v="0"/>
    <n v="1"/>
  </r>
  <r>
    <x v="4"/>
    <n v="1"/>
    <n v="0"/>
    <n v="0"/>
    <n v="1"/>
  </r>
  <r>
    <x v="1"/>
    <n v="1"/>
    <n v="0"/>
    <n v="0"/>
    <n v="1"/>
  </r>
  <r>
    <x v="1"/>
    <n v="1"/>
    <n v="0"/>
    <n v="0"/>
    <n v="1"/>
  </r>
  <r>
    <x v="3"/>
    <n v="1"/>
    <n v="0"/>
    <n v="0"/>
    <n v="1"/>
  </r>
  <r>
    <x v="1"/>
    <n v="1"/>
    <n v="0"/>
    <n v="0"/>
    <n v="1"/>
  </r>
  <r>
    <x v="1"/>
    <n v="1"/>
    <n v="0"/>
    <n v="0"/>
    <n v="1"/>
  </r>
  <r>
    <x v="2"/>
    <n v="1"/>
    <n v="0"/>
    <n v="0"/>
    <n v="1"/>
  </r>
  <r>
    <x v="1"/>
    <n v="1"/>
    <n v="0"/>
    <n v="0"/>
    <n v="1"/>
  </r>
  <r>
    <x v="1"/>
    <n v="1"/>
    <n v="0"/>
    <n v="0"/>
    <n v="1"/>
  </r>
  <r>
    <x v="1"/>
    <n v="1"/>
    <n v="0"/>
    <n v="0"/>
    <n v="1"/>
  </r>
  <r>
    <x v="1"/>
    <n v="1"/>
    <n v="0"/>
    <n v="0"/>
    <n v="1"/>
  </r>
  <r>
    <x v="4"/>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1"/>
    <n v="1"/>
    <n v="0"/>
    <n v="0"/>
    <n v="1"/>
  </r>
  <r>
    <x v="3"/>
    <n v="1"/>
    <n v="0"/>
    <n v="0"/>
    <n v="1"/>
  </r>
  <r>
    <x v="4"/>
    <n v="1"/>
    <n v="0"/>
    <n v="0"/>
    <n v="1"/>
  </r>
  <r>
    <x v="4"/>
    <n v="1"/>
    <n v="0"/>
    <n v="0"/>
    <n v="1"/>
  </r>
  <r>
    <x v="4"/>
    <n v="1"/>
    <n v="0"/>
    <n v="0"/>
    <n v="1"/>
  </r>
  <r>
    <x v="3"/>
    <n v="1"/>
    <n v="0"/>
    <n v="0"/>
    <n v="1"/>
  </r>
  <r>
    <x v="1"/>
    <n v="1"/>
    <n v="0"/>
    <n v="0"/>
    <n v="1"/>
  </r>
  <r>
    <x v="3"/>
    <n v="1"/>
    <n v="0"/>
    <n v="0"/>
    <n v="1"/>
  </r>
  <r>
    <x v="1"/>
    <n v="2"/>
    <n v="0"/>
    <n v="0"/>
    <n v="2"/>
  </r>
  <r>
    <x v="1"/>
    <n v="2"/>
    <n v="0"/>
    <n v="0"/>
    <n v="2"/>
  </r>
  <r>
    <x v="1"/>
    <n v="2"/>
    <n v="0"/>
    <n v="0"/>
    <n v="2"/>
  </r>
  <r>
    <x v="4"/>
    <n v="2"/>
    <n v="0"/>
    <n v="0"/>
    <n v="2"/>
  </r>
  <r>
    <x v="3"/>
    <n v="2"/>
    <n v="0"/>
    <n v="0"/>
    <n v="2"/>
  </r>
  <r>
    <x v="1"/>
    <n v="2"/>
    <n v="0"/>
    <n v="0"/>
    <n v="2"/>
  </r>
  <r>
    <x v="1"/>
    <n v="2"/>
    <n v="0"/>
    <n v="0"/>
    <n v="2"/>
  </r>
  <r>
    <x v="3"/>
    <n v="2"/>
    <n v="0"/>
    <n v="0"/>
    <n v="2"/>
  </r>
  <r>
    <x v="2"/>
    <n v="2"/>
    <n v="0"/>
    <n v="0"/>
    <n v="2"/>
  </r>
  <r>
    <x v="1"/>
    <n v="2"/>
    <n v="0"/>
    <n v="0"/>
    <n v="2"/>
  </r>
  <r>
    <x v="1"/>
    <n v="2"/>
    <n v="0"/>
    <n v="0"/>
    <n v="2"/>
  </r>
  <r>
    <x v="1"/>
    <n v="2"/>
    <n v="0"/>
    <n v="0"/>
    <n v="2"/>
  </r>
  <r>
    <x v="1"/>
    <n v="2"/>
    <n v="0"/>
    <n v="0"/>
    <n v="2"/>
  </r>
  <r>
    <x v="1"/>
    <n v="2"/>
    <n v="0"/>
    <n v="0"/>
    <n v="2"/>
  </r>
  <r>
    <x v="1"/>
    <n v="2"/>
    <n v="0"/>
    <n v="0"/>
    <n v="2"/>
  </r>
  <r>
    <x v="1"/>
    <n v="2"/>
    <n v="0"/>
    <n v="0"/>
    <n v="2"/>
  </r>
  <r>
    <x v="1"/>
    <n v="2"/>
    <n v="0"/>
    <n v="0"/>
    <n v="2"/>
  </r>
  <r>
    <x v="3"/>
    <n v="2"/>
    <n v="0"/>
    <n v="0"/>
    <n v="2"/>
  </r>
  <r>
    <x v="1"/>
    <n v="2"/>
    <n v="0"/>
    <n v="0"/>
    <n v="2"/>
  </r>
  <r>
    <x v="1"/>
    <n v="2"/>
    <n v="0"/>
    <n v="0"/>
    <n v="2"/>
  </r>
  <r>
    <x v="4"/>
    <n v="2"/>
    <n v="0"/>
    <n v="0"/>
    <n v="2"/>
  </r>
  <r>
    <x v="1"/>
    <n v="2"/>
    <n v="0"/>
    <n v="0"/>
    <n v="2"/>
  </r>
  <r>
    <x v="1"/>
    <n v="2"/>
    <n v="0"/>
    <n v="0"/>
    <n v="2"/>
  </r>
  <r>
    <x v="1"/>
    <n v="2"/>
    <n v="0"/>
    <n v="0"/>
    <n v="2"/>
  </r>
  <r>
    <x v="1"/>
    <n v="2"/>
    <n v="0"/>
    <n v="0"/>
    <n v="2"/>
  </r>
  <r>
    <x v="4"/>
    <n v="2"/>
    <n v="0"/>
    <n v="0"/>
    <n v="2"/>
  </r>
  <r>
    <x v="1"/>
    <n v="2"/>
    <n v="0"/>
    <n v="0"/>
    <n v="2"/>
  </r>
  <r>
    <x v="1"/>
    <n v="2"/>
    <n v="0"/>
    <n v="0"/>
    <n v="2"/>
  </r>
  <r>
    <x v="1"/>
    <n v="2"/>
    <n v="0"/>
    <n v="0"/>
    <n v="2"/>
  </r>
  <r>
    <x v="3"/>
    <n v="2"/>
    <n v="0"/>
    <n v="0"/>
    <n v="2"/>
  </r>
  <r>
    <x v="3"/>
    <n v="2"/>
    <n v="0"/>
    <n v="0"/>
    <n v="2"/>
  </r>
  <r>
    <x v="1"/>
    <n v="2"/>
    <n v="0"/>
    <n v="0"/>
    <n v="2"/>
  </r>
  <r>
    <x v="3"/>
    <n v="2"/>
    <n v="0"/>
    <n v="0"/>
    <n v="2"/>
  </r>
  <r>
    <x v="4"/>
    <n v="2"/>
    <n v="0"/>
    <n v="0"/>
    <n v="2"/>
  </r>
  <r>
    <x v="1"/>
    <n v="2"/>
    <n v="0"/>
    <n v="0"/>
    <n v="2"/>
  </r>
  <r>
    <x v="4"/>
    <n v="2"/>
    <n v="0"/>
    <n v="0"/>
    <n v="2"/>
  </r>
  <r>
    <x v="3"/>
    <n v="2"/>
    <n v="0"/>
    <n v="0"/>
    <n v="2"/>
  </r>
  <r>
    <x v="4"/>
    <n v="2"/>
    <n v="0"/>
    <n v="0"/>
    <n v="2"/>
  </r>
  <r>
    <x v="1"/>
    <n v="2"/>
    <n v="0"/>
    <n v="0"/>
    <n v="2"/>
  </r>
  <r>
    <x v="4"/>
    <n v="3"/>
    <n v="0"/>
    <n v="1"/>
    <n v="2"/>
  </r>
  <r>
    <x v="4"/>
    <n v="3"/>
    <n v="0"/>
    <n v="1"/>
    <n v="2"/>
  </r>
  <r>
    <x v="4"/>
    <n v="3"/>
    <n v="0"/>
    <n v="1"/>
    <n v="2"/>
  </r>
  <r>
    <x v="1"/>
    <n v="3"/>
    <n v="0"/>
    <n v="0"/>
    <n v="3"/>
  </r>
  <r>
    <x v="1"/>
    <n v="3"/>
    <n v="0"/>
    <n v="0"/>
    <n v="3"/>
  </r>
  <r>
    <x v="1"/>
    <n v="3"/>
    <n v="0"/>
    <n v="0"/>
    <n v="3"/>
  </r>
  <r>
    <x v="1"/>
    <n v="3"/>
    <n v="0"/>
    <n v="0"/>
    <n v="3"/>
  </r>
  <r>
    <x v="1"/>
    <n v="3"/>
    <n v="0"/>
    <n v="0"/>
    <n v="3"/>
  </r>
  <r>
    <x v="1"/>
    <n v="3"/>
    <n v="0"/>
    <n v="0"/>
    <n v="3"/>
  </r>
  <r>
    <x v="1"/>
    <n v="3"/>
    <n v="0"/>
    <n v="0"/>
    <n v="3"/>
  </r>
  <r>
    <x v="1"/>
    <n v="3"/>
    <n v="0"/>
    <n v="0"/>
    <n v="3"/>
  </r>
  <r>
    <x v="1"/>
    <n v="3"/>
    <n v="0"/>
    <n v="0"/>
    <n v="3"/>
  </r>
  <r>
    <x v="4"/>
    <n v="3"/>
    <n v="0"/>
    <n v="0"/>
    <n v="3"/>
  </r>
  <r>
    <x v="1"/>
    <n v="4"/>
    <n v="0"/>
    <n v="0"/>
    <n v="4"/>
  </r>
  <r>
    <x v="1"/>
    <n v="4"/>
    <n v="0"/>
    <n v="0"/>
    <n v="4"/>
  </r>
  <r>
    <x v="1"/>
    <n v="4"/>
    <n v="0"/>
    <n v="0"/>
    <n v="4"/>
  </r>
  <r>
    <x v="1"/>
    <n v="4"/>
    <n v="0"/>
    <n v="0"/>
    <n v="4"/>
  </r>
  <r>
    <x v="1"/>
    <n v="4"/>
    <n v="0"/>
    <n v="0"/>
    <n v="4"/>
  </r>
  <r>
    <x v="1"/>
    <n v="4"/>
    <n v="0"/>
    <n v="0"/>
    <n v="4"/>
  </r>
  <r>
    <x v="1"/>
    <n v="4"/>
    <n v="0"/>
    <n v="0"/>
    <n v="4"/>
  </r>
  <r>
    <x v="1"/>
    <n v="4"/>
    <n v="0"/>
    <n v="0"/>
    <n v="4"/>
  </r>
  <r>
    <x v="1"/>
    <n v="4"/>
    <n v="0"/>
    <n v="0"/>
    <n v="4"/>
  </r>
  <r>
    <x v="1"/>
    <n v="4"/>
    <n v="0"/>
    <n v="0"/>
    <n v="4"/>
  </r>
  <r>
    <x v="1"/>
    <n v="5"/>
    <n v="0"/>
    <n v="0"/>
    <n v="5"/>
  </r>
  <r>
    <x v="1"/>
    <n v="5"/>
    <n v="0"/>
    <n v="0"/>
    <n v="5"/>
  </r>
  <r>
    <x v="1"/>
    <n v="5"/>
    <n v="0"/>
    <n v="0"/>
    <n v="5"/>
  </r>
  <r>
    <x v="1"/>
    <n v="5"/>
    <n v="0"/>
    <n v="0"/>
    <n v="5"/>
  </r>
  <r>
    <x v="1"/>
    <n v="5"/>
    <n v="0"/>
    <n v="0"/>
    <n v="5"/>
  </r>
  <r>
    <x v="1"/>
    <n v="5"/>
    <n v="0"/>
    <n v="0"/>
    <n v="5"/>
  </r>
  <r>
    <x v="1"/>
    <n v="5"/>
    <n v="0"/>
    <n v="0"/>
    <n v="5"/>
  </r>
  <r>
    <x v="1"/>
    <n v="6"/>
    <n v="0"/>
    <n v="0"/>
    <n v="6"/>
  </r>
  <r>
    <x v="1"/>
    <n v="6"/>
    <n v="0"/>
    <n v="0"/>
    <n v="6"/>
  </r>
  <r>
    <x v="3"/>
    <n v="6"/>
    <n v="0"/>
    <n v="0"/>
    <n v="6"/>
  </r>
  <r>
    <x v="1"/>
    <n v="6"/>
    <n v="0"/>
    <n v="0"/>
    <n v="6"/>
  </r>
  <r>
    <x v="1"/>
    <n v="6"/>
    <n v="0"/>
    <n v="0"/>
    <n v="6"/>
  </r>
  <r>
    <x v="1"/>
    <n v="6"/>
    <n v="0"/>
    <n v="0"/>
    <n v="6"/>
  </r>
  <r>
    <x v="1"/>
    <n v="7"/>
    <n v="0"/>
    <n v="2"/>
    <n v="5"/>
  </r>
  <r>
    <x v="1"/>
    <n v="7"/>
    <n v="0"/>
    <n v="0"/>
    <n v="7"/>
  </r>
  <r>
    <x v="3"/>
    <n v="7"/>
    <n v="0"/>
    <n v="0"/>
    <n v="7"/>
  </r>
  <r>
    <x v="3"/>
    <n v="7"/>
    <n v="0"/>
    <n v="0"/>
    <n v="7"/>
  </r>
  <r>
    <x v="1"/>
    <n v="8"/>
    <n v="0"/>
    <n v="0"/>
    <n v="8"/>
  </r>
  <r>
    <x v="1"/>
    <n v="8"/>
    <n v="0"/>
    <n v="0"/>
    <n v="8"/>
  </r>
  <r>
    <x v="1"/>
    <n v="8"/>
    <n v="0"/>
    <n v="0"/>
    <n v="8"/>
  </r>
  <r>
    <x v="3"/>
    <n v="8"/>
    <n v="0"/>
    <n v="0"/>
    <n v="8"/>
  </r>
  <r>
    <x v="1"/>
    <n v="8"/>
    <n v="0"/>
    <n v="0"/>
    <n v="8"/>
  </r>
  <r>
    <x v="1"/>
    <n v="8"/>
    <n v="0"/>
    <n v="0"/>
    <n v="8"/>
  </r>
  <r>
    <x v="3"/>
    <n v="8"/>
    <n v="0"/>
    <n v="0"/>
    <n v="8"/>
  </r>
  <r>
    <x v="1"/>
    <n v="8"/>
    <n v="0"/>
    <n v="0"/>
    <n v="8"/>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pivotCacheRecords>
</file>

<file path=xl/pivotCache/pivotCacheRecords3.xml><?xml version="1.0" encoding="utf-8"?>
<pivotCacheRecords xmlns="http://schemas.openxmlformats.org/spreadsheetml/2006/main" xmlns:r="http://schemas.openxmlformats.org/officeDocument/2006/relationships" count="14">
  <r>
    <n v="500"/>
    <x v="0"/>
  </r>
  <r>
    <n v="250"/>
    <x v="0"/>
  </r>
  <r>
    <n v="760"/>
    <x v="1"/>
  </r>
  <r>
    <n v="0"/>
    <x v="2"/>
  </r>
  <r>
    <n v="0"/>
    <x v="2"/>
  </r>
  <r>
    <n v="0"/>
    <x v="2"/>
  </r>
  <r>
    <n v="20"/>
    <x v="3"/>
  </r>
  <r>
    <n v="0"/>
    <x v="2"/>
  </r>
  <r>
    <n v="0"/>
    <x v="2"/>
  </r>
  <r>
    <n v="0"/>
    <x v="2"/>
  </r>
  <r>
    <n v="0"/>
    <x v="2"/>
  </r>
  <r>
    <n v="0"/>
    <x v="2"/>
  </r>
  <r>
    <n v="100"/>
    <x v="0"/>
  </r>
  <r>
    <n v="50"/>
    <x v="0"/>
  </r>
</pivotCacheRecords>
</file>

<file path=xl/pivotCache/pivotCacheRecords4.xml><?xml version="1.0" encoding="utf-8"?>
<pivotCacheRecords xmlns="http://schemas.openxmlformats.org/spreadsheetml/2006/main" xmlns:r="http://schemas.openxmlformats.org/officeDocument/2006/relationships" count="11">
  <r>
    <n v="425"/>
    <x v="0"/>
  </r>
  <r>
    <n v="1800"/>
    <x v="0"/>
  </r>
  <r>
    <n v="0"/>
    <x v="1"/>
  </r>
  <r>
    <n v="640"/>
    <x v="2"/>
  </r>
  <r>
    <n v="0"/>
    <x v="1"/>
  </r>
  <r>
    <n v="100"/>
    <x v="2"/>
  </r>
  <r>
    <n v="250"/>
    <x v="3"/>
  </r>
  <r>
    <n v="70"/>
    <x v="3"/>
  </r>
  <r>
    <n v="0"/>
    <x v="1"/>
  </r>
  <r>
    <n v="0"/>
    <x v="1"/>
  </r>
  <r>
    <n v="180"/>
    <x v="3"/>
  </r>
</pivotCacheRecords>
</file>

<file path=xl/pivotCache/pivotCacheRecords5.xml><?xml version="1.0" encoding="utf-8"?>
<pivotCacheRecords xmlns="http://schemas.openxmlformats.org/spreadsheetml/2006/main" xmlns:r="http://schemas.openxmlformats.org/officeDocument/2006/relationships" count="13">
  <r>
    <n v="0"/>
    <x v="0"/>
  </r>
  <r>
    <n v="215"/>
    <x v="1"/>
  </r>
  <r>
    <n v="250"/>
    <x v="1"/>
  </r>
  <r>
    <n v="0"/>
    <x v="0"/>
  </r>
  <r>
    <n v="140"/>
    <x v="1"/>
  </r>
  <r>
    <n v="130"/>
    <x v="1"/>
  </r>
  <r>
    <n v="0"/>
    <x v="0"/>
  </r>
  <r>
    <n v="100"/>
    <x v="1"/>
  </r>
  <r>
    <n v="0"/>
    <x v="0"/>
  </r>
  <r>
    <n v="75"/>
    <x v="1"/>
  </r>
  <r>
    <n v="0"/>
    <x v="0"/>
  </r>
  <r>
    <n v="0"/>
    <x v="0"/>
  </r>
  <r>
    <n v="20"/>
    <x v="2"/>
  </r>
</pivotCacheRecords>
</file>

<file path=xl/pivotCache/pivotCacheRecords6.xml><?xml version="1.0" encoding="utf-8"?>
<pivotCacheRecords xmlns="http://schemas.openxmlformats.org/spreadsheetml/2006/main" xmlns:r="http://schemas.openxmlformats.org/officeDocument/2006/relationships" count="4">
  <r>
    <n v="45"/>
    <x v="0"/>
  </r>
  <r>
    <n v="40"/>
    <x v="0"/>
  </r>
  <r>
    <n v="35"/>
    <x v="0"/>
  </r>
  <r>
    <n v="80"/>
    <x v="0"/>
  </r>
</pivotCacheRecords>
</file>

<file path=xl/pivotCache/pivotCacheRecords7.xml><?xml version="1.0" encoding="utf-8"?>
<pivotCacheRecords xmlns="http://schemas.openxmlformats.org/spreadsheetml/2006/main" xmlns:r="http://schemas.openxmlformats.org/officeDocument/2006/relationships" count="27">
  <r>
    <n v="0"/>
    <x v="0"/>
  </r>
  <r>
    <n v="0"/>
    <x v="0"/>
  </r>
  <r>
    <n v="35"/>
    <x v="0"/>
  </r>
  <r>
    <n v="65"/>
    <x v="0"/>
  </r>
  <r>
    <n v="95"/>
    <x v="0"/>
  </r>
  <r>
    <n v="130"/>
    <x v="0"/>
  </r>
  <r>
    <n v="115"/>
    <x v="0"/>
  </r>
  <r>
    <n v="30"/>
    <x v="0"/>
  </r>
  <r>
    <n v="6"/>
    <x v="0"/>
  </r>
  <r>
    <n v="12"/>
    <x v="0"/>
  </r>
  <r>
    <n v="0"/>
    <x v="0"/>
  </r>
  <r>
    <n v="0"/>
    <x v="0"/>
  </r>
  <r>
    <n v="60"/>
    <x v="0"/>
  </r>
  <r>
    <n v="0"/>
    <x v="0"/>
  </r>
  <r>
    <n v="12"/>
    <x v="0"/>
  </r>
  <r>
    <n v="45"/>
    <x v="0"/>
  </r>
  <r>
    <n v="30"/>
    <x v="0"/>
  </r>
  <r>
    <n v="0"/>
    <x v="0"/>
  </r>
  <r>
    <n v="80"/>
    <x v="0"/>
  </r>
  <r>
    <n v="90"/>
    <x v="0"/>
  </r>
  <r>
    <n v="120"/>
    <x v="0"/>
  </r>
  <r>
    <n v="55"/>
    <x v="0"/>
  </r>
  <r>
    <n v="0"/>
    <x v="0"/>
  </r>
  <r>
    <n v="0"/>
    <x v="0"/>
  </r>
  <r>
    <n v="0"/>
    <x v="0"/>
  </r>
  <r>
    <n v="115"/>
    <x v="0"/>
  </r>
  <r>
    <n v="5"/>
    <x v="0"/>
  </r>
</pivotCacheRecords>
</file>

<file path=xl/pivotCache/pivotCacheRecords8.xml><?xml version="1.0" encoding="utf-8"?>
<pivotCacheRecords xmlns="http://schemas.openxmlformats.org/spreadsheetml/2006/main" xmlns:r="http://schemas.openxmlformats.org/officeDocument/2006/relationships" count="3">
  <r>
    <n v="150"/>
    <x v="0"/>
  </r>
  <r>
    <n v="25"/>
    <x v="0"/>
  </r>
  <r>
    <n v="50"/>
    <x v="0"/>
  </r>
</pivotCacheRecords>
</file>

<file path=xl/pivotCache/pivotCacheRecords9.xml><?xml version="1.0" encoding="utf-8"?>
<pivotCacheRecords xmlns="http://schemas.openxmlformats.org/spreadsheetml/2006/main" xmlns:r="http://schemas.openxmlformats.org/officeDocument/2006/relationships" count="247">
  <r>
    <x v="0"/>
    <n v="735"/>
    <n v="0"/>
    <n v="0"/>
    <n v="735"/>
  </r>
  <r>
    <x v="0"/>
    <n v="46"/>
    <n v="0"/>
    <n v="0"/>
    <n v="46"/>
  </r>
  <r>
    <x v="0"/>
    <n v="34"/>
    <n v="0"/>
    <n v="0"/>
    <n v="34"/>
  </r>
  <r>
    <x v="0"/>
    <n v="51"/>
    <n v="0"/>
    <n v="0"/>
    <n v="51"/>
  </r>
  <r>
    <x v="0"/>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0"/>
    <n v="23"/>
    <n v="0"/>
    <n v="0"/>
    <n v="23"/>
  </r>
  <r>
    <x v="1"/>
    <n v="18"/>
    <n v="0"/>
    <n v="0"/>
    <n v="18"/>
  </r>
  <r>
    <x v="0"/>
    <n v="1"/>
    <n v="0"/>
    <n v="0"/>
    <n v="1"/>
  </r>
  <r>
    <x v="0"/>
    <n v="1"/>
    <n v="0"/>
    <n v="0"/>
    <n v="1"/>
  </r>
  <r>
    <x v="0"/>
    <n v="17"/>
    <n v="0"/>
    <n v="0"/>
    <n v="17"/>
  </r>
  <r>
    <x v="0"/>
    <n v="52"/>
    <n v="0"/>
    <n v="0"/>
    <n v="52"/>
  </r>
  <r>
    <x v="0"/>
    <n v="160"/>
    <n v="0"/>
    <n v="0"/>
    <n v="160"/>
  </r>
  <r>
    <x v="0"/>
    <n v="55"/>
    <n v="0"/>
    <n v="0"/>
    <n v="55"/>
  </r>
  <r>
    <x v="0"/>
    <n v="88"/>
    <n v="0"/>
    <n v="0"/>
    <n v="88"/>
  </r>
  <r>
    <x v="0"/>
    <n v="39"/>
    <n v="0"/>
    <n v="0"/>
    <n v="39"/>
  </r>
  <r>
    <x v="0"/>
    <n v="1"/>
    <n v="0"/>
    <n v="0"/>
    <n v="1"/>
  </r>
  <r>
    <x v="2"/>
    <n v="1"/>
    <n v="0"/>
    <n v="0"/>
    <n v="1"/>
  </r>
  <r>
    <x v="0"/>
    <n v="15"/>
    <n v="0"/>
    <n v="0"/>
    <n v="15"/>
  </r>
  <r>
    <x v="0"/>
    <n v="12"/>
    <n v="0"/>
    <n v="0"/>
    <n v="12"/>
  </r>
  <r>
    <x v="0"/>
    <n v="18"/>
    <n v="0"/>
    <n v="0"/>
    <n v="18"/>
  </r>
  <r>
    <x v="0"/>
    <n v="17"/>
    <n v="0"/>
    <n v="0"/>
    <n v="17"/>
  </r>
  <r>
    <x v="0"/>
    <n v="15"/>
    <n v="0"/>
    <n v="0"/>
    <n v="15"/>
  </r>
  <r>
    <x v="0"/>
    <n v="16"/>
    <n v="0"/>
    <n v="0"/>
    <n v="16"/>
  </r>
  <r>
    <x v="0"/>
    <n v="18"/>
    <n v="0"/>
    <n v="0"/>
    <n v="18"/>
  </r>
  <r>
    <x v="0"/>
    <n v="13"/>
    <n v="0"/>
    <n v="0"/>
    <n v="13"/>
  </r>
  <r>
    <x v="0"/>
    <n v="68"/>
    <n v="34"/>
    <n v="68"/>
    <n v="0"/>
  </r>
  <r>
    <x v="0"/>
    <n v="103"/>
    <n v="35"/>
    <n v="101"/>
    <n v="2"/>
  </r>
  <r>
    <x v="0"/>
    <n v="83"/>
    <n v="50"/>
    <n v="50"/>
    <n v="33"/>
  </r>
  <r>
    <x v="0"/>
    <n v="162"/>
    <n v="12"/>
    <n v="12"/>
    <n v="150"/>
  </r>
  <r>
    <x v="0"/>
    <n v="1"/>
    <n v="0"/>
    <n v="0"/>
    <n v="1"/>
  </r>
  <r>
    <x v="0"/>
    <n v="5"/>
    <n v="0"/>
    <n v="0"/>
    <n v="5"/>
  </r>
  <r>
    <x v="0"/>
    <n v="30"/>
    <n v="0"/>
    <n v="0"/>
    <n v="30"/>
  </r>
  <r>
    <x v="0"/>
    <n v="24"/>
    <n v="0"/>
    <n v="0"/>
    <n v="24"/>
  </r>
  <r>
    <x v="0"/>
    <n v="2"/>
    <n v="2"/>
    <n v="2"/>
    <n v="0"/>
  </r>
  <r>
    <x v="0"/>
    <n v="5"/>
    <n v="0"/>
    <n v="0"/>
    <n v="5"/>
  </r>
  <r>
    <x v="0"/>
    <n v="1"/>
    <n v="0"/>
    <n v="0"/>
    <n v="1"/>
  </r>
  <r>
    <x v="0"/>
    <n v="1"/>
    <n v="0"/>
    <n v="0"/>
    <n v="1"/>
  </r>
  <r>
    <x v="0"/>
    <n v="81"/>
    <n v="0"/>
    <n v="0"/>
    <n v="81"/>
  </r>
  <r>
    <x v="0"/>
    <n v="132"/>
    <n v="66"/>
    <n v="102"/>
    <n v="30"/>
  </r>
  <r>
    <x v="0"/>
    <n v="125"/>
    <n v="36"/>
    <n v="45"/>
    <n v="80"/>
  </r>
  <r>
    <x v="0"/>
    <n v="84"/>
    <n v="27"/>
    <n v="32"/>
    <n v="52"/>
  </r>
  <r>
    <x v="0"/>
    <n v="42"/>
    <n v="12"/>
    <n v="12"/>
    <n v="30"/>
  </r>
  <r>
    <x v="0"/>
    <n v="62"/>
    <n v="17"/>
    <n v="26"/>
    <n v="36"/>
  </r>
  <r>
    <x v="0"/>
    <n v="1"/>
    <n v="0"/>
    <n v="0"/>
    <n v="1"/>
  </r>
  <r>
    <x v="0"/>
    <n v="1"/>
    <n v="0"/>
    <n v="0"/>
    <n v="1"/>
  </r>
  <r>
    <x v="0"/>
    <n v="21"/>
    <n v="0"/>
    <n v="0"/>
    <n v="21"/>
  </r>
  <r>
    <x v="0"/>
    <n v="1"/>
    <n v="0"/>
    <n v="0"/>
    <n v="1"/>
  </r>
  <r>
    <x v="0"/>
    <n v="57"/>
    <n v="0"/>
    <n v="0"/>
    <n v="57"/>
  </r>
  <r>
    <x v="0"/>
    <n v="31"/>
    <n v="0"/>
    <n v="0"/>
    <n v="31"/>
  </r>
  <r>
    <x v="0"/>
    <n v="60"/>
    <n v="0"/>
    <n v="0"/>
    <n v="60"/>
  </r>
  <r>
    <x v="0"/>
    <n v="14"/>
    <n v="0"/>
    <n v="0"/>
    <n v="14"/>
  </r>
  <r>
    <x v="0"/>
    <n v="24"/>
    <n v="0"/>
    <n v="22"/>
    <n v="2"/>
  </r>
  <r>
    <x v="0"/>
    <n v="227"/>
    <n v="0"/>
    <n v="67"/>
    <n v="160"/>
  </r>
  <r>
    <x v="0"/>
    <n v="10"/>
    <n v="0"/>
    <n v="0"/>
    <n v="10"/>
  </r>
  <r>
    <x v="0"/>
    <n v="167"/>
    <n v="0"/>
    <n v="0"/>
    <n v="167"/>
  </r>
  <r>
    <x v="0"/>
    <n v="16"/>
    <n v="0"/>
    <n v="0"/>
    <n v="16"/>
  </r>
  <r>
    <x v="0"/>
    <n v="24"/>
    <n v="0"/>
    <n v="0"/>
    <n v="24"/>
  </r>
  <r>
    <x v="0"/>
    <n v="99"/>
    <n v="0"/>
    <n v="0"/>
    <n v="99"/>
  </r>
  <r>
    <x v="0"/>
    <n v="135"/>
    <n v="9"/>
    <n v="9"/>
    <n v="126"/>
  </r>
  <r>
    <x v="0"/>
    <n v="49"/>
    <n v="0"/>
    <n v="0"/>
    <n v="49"/>
  </r>
  <r>
    <x v="0"/>
    <n v="0"/>
    <n v="0"/>
    <n v="0"/>
    <n v="0"/>
  </r>
  <r>
    <x v="0"/>
    <n v="1"/>
    <n v="0"/>
    <n v="0"/>
    <n v="1"/>
  </r>
  <r>
    <x v="0"/>
    <n v="1"/>
    <n v="0"/>
    <n v="0"/>
    <n v="1"/>
  </r>
  <r>
    <x v="0"/>
    <n v="1"/>
    <n v="0"/>
    <n v="0"/>
    <n v="1"/>
  </r>
  <r>
    <x v="0"/>
    <n v="1"/>
    <n v="0"/>
    <n v="0"/>
    <n v="1"/>
  </r>
  <r>
    <x v="0"/>
    <n v="1"/>
    <n v="0"/>
    <n v="0"/>
    <n v="1"/>
  </r>
  <r>
    <x v="0"/>
    <n v="1"/>
    <n v="0"/>
    <n v="0"/>
    <n v="1"/>
  </r>
  <r>
    <x v="0"/>
    <n v="1"/>
    <n v="0"/>
    <n v="0"/>
    <n v="1"/>
  </r>
  <r>
    <x v="3"/>
    <n v="1"/>
    <n v="0"/>
    <n v="0"/>
    <n v="1"/>
  </r>
  <r>
    <x v="3"/>
    <n v="1"/>
    <n v="0"/>
    <n v="0"/>
    <n v="1"/>
  </r>
  <r>
    <x v="0"/>
    <n v="1"/>
    <n v="0"/>
    <n v="0"/>
    <n v="1"/>
  </r>
  <r>
    <x v="4"/>
    <n v="1"/>
    <n v="0"/>
    <n v="0"/>
    <n v="1"/>
  </r>
  <r>
    <x v="5"/>
    <n v="1"/>
    <n v="0"/>
    <n v="0"/>
    <n v="1"/>
  </r>
  <r>
    <x v="0"/>
    <n v="1"/>
    <n v="0"/>
    <n v="0"/>
    <n v="1"/>
  </r>
  <r>
    <x v="3"/>
    <n v="1"/>
    <n v="0"/>
    <n v="0"/>
    <n v="1"/>
  </r>
  <r>
    <x v="3"/>
    <n v="1"/>
    <n v="0"/>
    <n v="0"/>
    <n v="1"/>
  </r>
  <r>
    <x v="0"/>
    <n v="1"/>
    <n v="0"/>
    <n v="0"/>
    <n v="1"/>
  </r>
  <r>
    <x v="6"/>
    <n v="1"/>
    <n v="0"/>
    <n v="0"/>
    <n v="1"/>
  </r>
  <r>
    <x v="0"/>
    <n v="1"/>
    <n v="0"/>
    <n v="0"/>
    <n v="1"/>
  </r>
  <r>
    <x v="1"/>
    <n v="1"/>
    <n v="0"/>
    <n v="0"/>
    <n v="1"/>
  </r>
  <r>
    <x v="0"/>
    <n v="1"/>
    <n v="0"/>
    <n v="0"/>
    <n v="1"/>
  </r>
  <r>
    <x v="0"/>
    <n v="1"/>
    <n v="0"/>
    <n v="0"/>
    <n v="1"/>
  </r>
  <r>
    <x v="0"/>
    <n v="1"/>
    <n v="0"/>
    <n v="0"/>
    <n v="1"/>
  </r>
  <r>
    <x v="0"/>
    <n v="1"/>
    <n v="0"/>
    <n v="0"/>
    <n v="1"/>
  </r>
  <r>
    <x v="0"/>
    <n v="1"/>
    <n v="0"/>
    <n v="0"/>
    <n v="1"/>
  </r>
  <r>
    <x v="0"/>
    <n v="1"/>
    <n v="0"/>
    <n v="0"/>
    <n v="1"/>
  </r>
  <r>
    <x v="0"/>
    <n v="1"/>
    <n v="0"/>
    <n v="0"/>
    <n v="1"/>
  </r>
  <r>
    <x v="0"/>
    <n v="2"/>
    <n v="0"/>
    <n v="0"/>
    <n v="2"/>
  </r>
  <r>
    <x v="0"/>
    <n v="1"/>
    <n v="0"/>
    <n v="0"/>
    <n v="1"/>
  </r>
  <r>
    <x v="0"/>
    <n v="1"/>
    <n v="0"/>
    <n v="0"/>
    <n v="1"/>
  </r>
  <r>
    <x v="0"/>
    <n v="1"/>
    <n v="0"/>
    <n v="0"/>
    <n v="1"/>
  </r>
  <r>
    <x v="0"/>
    <n v="1"/>
    <n v="0"/>
    <n v="0"/>
    <n v="1"/>
  </r>
  <r>
    <x v="7"/>
    <n v="2"/>
    <n v="0"/>
    <n v="0"/>
    <n v="2"/>
  </r>
  <r>
    <x v="0"/>
    <n v="2"/>
    <n v="0"/>
    <n v="0"/>
    <n v="2"/>
  </r>
  <r>
    <x v="0"/>
    <n v="2"/>
    <n v="0"/>
    <n v="0"/>
    <n v="2"/>
  </r>
  <r>
    <x v="0"/>
    <n v="2"/>
    <n v="0"/>
    <n v="0"/>
    <n v="2"/>
  </r>
  <r>
    <x v="0"/>
    <n v="1"/>
    <n v="0"/>
    <n v="0"/>
    <n v="1"/>
  </r>
  <r>
    <x v="0"/>
    <n v="1"/>
    <n v="0"/>
    <n v="0"/>
    <n v="1"/>
  </r>
  <r>
    <x v="1"/>
    <n v="2"/>
    <n v="0"/>
    <n v="0"/>
    <n v="2"/>
  </r>
  <r>
    <x v="0"/>
    <n v="1"/>
    <n v="0"/>
    <n v="0"/>
    <n v="1"/>
  </r>
  <r>
    <x v="0"/>
    <n v="1"/>
    <n v="0"/>
    <n v="0"/>
    <n v="1"/>
  </r>
  <r>
    <x v="0"/>
    <n v="1"/>
    <n v="0"/>
    <n v="0"/>
    <n v="1"/>
  </r>
  <r>
    <x v="0"/>
    <n v="1"/>
    <n v="0"/>
    <n v="0"/>
    <n v="1"/>
  </r>
  <r>
    <x v="8"/>
    <n v="3"/>
    <n v="0"/>
    <n v="1"/>
    <n v="2"/>
  </r>
  <r>
    <x v="9"/>
    <n v="3"/>
    <n v="0"/>
    <n v="1"/>
    <n v="2"/>
  </r>
  <r>
    <x v="0"/>
    <n v="1"/>
    <n v="0"/>
    <n v="0"/>
    <n v="1"/>
  </r>
  <r>
    <x v="0"/>
    <n v="3"/>
    <n v="0"/>
    <n v="1"/>
    <n v="2"/>
  </r>
  <r>
    <x v="0"/>
    <n v="3"/>
    <n v="0"/>
    <n v="0"/>
    <n v="3"/>
  </r>
  <r>
    <x v="10"/>
    <n v="24"/>
    <n v="0"/>
    <n v="0"/>
    <n v="24"/>
  </r>
  <r>
    <x v="0"/>
    <n v="1"/>
    <n v="0"/>
    <n v="0"/>
    <n v="1"/>
  </r>
  <r>
    <x v="0"/>
    <n v="1"/>
    <n v="0"/>
    <n v="0"/>
    <n v="1"/>
  </r>
  <r>
    <x v="10"/>
    <n v="36"/>
    <n v="0"/>
    <n v="0"/>
    <n v="36"/>
  </r>
  <r>
    <x v="0"/>
    <n v="1"/>
    <n v="0"/>
    <n v="0"/>
    <n v="1"/>
  </r>
  <r>
    <x v="0"/>
    <n v="1"/>
    <n v="0"/>
    <n v="0"/>
    <n v="1"/>
  </r>
  <r>
    <x v="0"/>
    <n v="1"/>
    <n v="0"/>
    <n v="0"/>
    <n v="1"/>
  </r>
  <r>
    <x v="0"/>
    <n v="1"/>
    <n v="0"/>
    <n v="0"/>
    <n v="1"/>
  </r>
  <r>
    <x v="0"/>
    <n v="1"/>
    <n v="0"/>
    <n v="0"/>
    <n v="1"/>
  </r>
  <r>
    <x v="0"/>
    <n v="1"/>
    <n v="0"/>
    <n v="0"/>
    <n v="1"/>
  </r>
  <r>
    <x v="0"/>
    <n v="1"/>
    <n v="0"/>
    <n v="0"/>
    <n v="1"/>
  </r>
  <r>
    <x v="11"/>
    <n v="60"/>
    <n v="0"/>
    <n v="0"/>
    <n v="60"/>
  </r>
  <r>
    <x v="0"/>
    <n v="1"/>
    <n v="0"/>
    <n v="0"/>
    <n v="1"/>
  </r>
  <r>
    <x v="11"/>
    <n v="90"/>
    <n v="0"/>
    <n v="0"/>
    <n v="90"/>
  </r>
  <r>
    <x v="12"/>
    <n v="24"/>
    <n v="0"/>
    <n v="0"/>
    <n v="24"/>
  </r>
  <r>
    <x v="0"/>
    <n v="1"/>
    <n v="0"/>
    <n v="0"/>
    <n v="1"/>
  </r>
  <r>
    <x v="0"/>
    <n v="1"/>
    <n v="0"/>
    <n v="0"/>
    <n v="1"/>
  </r>
  <r>
    <x v="0"/>
    <n v="1"/>
    <n v="0"/>
    <n v="0"/>
    <n v="1"/>
  </r>
  <r>
    <x v="0"/>
    <n v="1"/>
    <n v="0"/>
    <n v="0"/>
    <n v="1"/>
  </r>
  <r>
    <x v="0"/>
    <n v="1"/>
    <n v="0"/>
    <n v="0"/>
    <n v="1"/>
  </r>
  <r>
    <x v="0"/>
    <n v="1"/>
    <n v="0"/>
    <n v="0"/>
    <n v="1"/>
  </r>
  <r>
    <x v="0"/>
    <n v="1"/>
    <n v="0"/>
    <n v="0"/>
    <n v="1"/>
  </r>
  <r>
    <x v="12"/>
    <n v="36"/>
    <n v="32"/>
    <n v="32"/>
    <n v="4"/>
  </r>
  <r>
    <x v="10"/>
    <n v="26"/>
    <n v="0"/>
    <n v="0"/>
    <n v="26"/>
  </r>
  <r>
    <x v="0"/>
    <n v="1"/>
    <n v="0"/>
    <n v="0"/>
    <n v="1"/>
  </r>
  <r>
    <x v="0"/>
    <n v="1"/>
    <n v="0"/>
    <n v="0"/>
    <n v="1"/>
  </r>
  <r>
    <x v="0"/>
    <n v="1"/>
    <n v="0"/>
    <n v="0"/>
    <n v="1"/>
  </r>
  <r>
    <x v="0"/>
    <n v="1"/>
    <n v="0"/>
    <n v="0"/>
    <n v="1"/>
  </r>
  <r>
    <x v="0"/>
    <n v="1"/>
    <n v="0"/>
    <n v="0"/>
    <n v="1"/>
  </r>
  <r>
    <x v="0"/>
    <n v="1"/>
    <n v="0"/>
    <n v="0"/>
    <n v="1"/>
  </r>
  <r>
    <x v="0"/>
    <n v="1"/>
    <n v="0"/>
    <n v="0"/>
    <n v="1"/>
  </r>
  <r>
    <x v="0"/>
    <n v="1"/>
    <n v="0"/>
    <n v="0"/>
    <n v="1"/>
  </r>
  <r>
    <x v="10"/>
    <n v="39"/>
    <n v="0"/>
    <n v="0"/>
    <n v="39"/>
  </r>
  <r>
    <x v="12"/>
    <n v="10"/>
    <n v="0"/>
    <n v="0"/>
    <n v="10"/>
  </r>
  <r>
    <x v="12"/>
    <n v="16"/>
    <n v="0"/>
    <n v="0"/>
    <n v="16"/>
  </r>
  <r>
    <x v="13"/>
    <n v="1"/>
    <n v="0"/>
    <n v="0"/>
    <n v="1"/>
  </r>
  <r>
    <x v="13"/>
    <n v="1"/>
    <n v="0"/>
    <n v="0"/>
    <n v="1"/>
  </r>
  <r>
    <x v="0"/>
    <n v="1"/>
    <n v="0"/>
    <n v="0"/>
    <n v="1"/>
  </r>
  <r>
    <x v="13"/>
    <n v="1"/>
    <n v="0"/>
    <n v="0"/>
    <n v="1"/>
  </r>
  <r>
    <x v="0"/>
    <n v="2"/>
    <n v="0"/>
    <n v="0"/>
    <n v="2"/>
  </r>
  <r>
    <x v="0"/>
    <n v="2"/>
    <n v="0"/>
    <n v="0"/>
    <n v="2"/>
  </r>
  <r>
    <x v="0"/>
    <n v="2"/>
    <n v="0"/>
    <n v="0"/>
    <n v="2"/>
  </r>
  <r>
    <x v="13"/>
    <n v="1"/>
    <n v="0"/>
    <n v="0"/>
    <n v="1"/>
  </r>
  <r>
    <x v="13"/>
    <n v="1"/>
    <n v="0"/>
    <n v="0"/>
    <n v="1"/>
  </r>
  <r>
    <x v="0"/>
    <n v="2"/>
    <n v="0"/>
    <n v="0"/>
    <n v="2"/>
  </r>
  <r>
    <x v="0"/>
    <n v="2"/>
    <n v="0"/>
    <n v="0"/>
    <n v="2"/>
  </r>
  <r>
    <x v="12"/>
    <n v="1"/>
    <n v="0"/>
    <n v="0"/>
    <n v="1"/>
  </r>
  <r>
    <x v="0"/>
    <n v="2"/>
    <n v="0"/>
    <n v="0"/>
    <n v="2"/>
  </r>
  <r>
    <x v="0"/>
    <n v="2"/>
    <n v="0"/>
    <n v="0"/>
    <n v="2"/>
  </r>
  <r>
    <x v="0"/>
    <n v="2"/>
    <n v="0"/>
    <n v="0"/>
    <n v="2"/>
  </r>
  <r>
    <x v="0"/>
    <n v="2"/>
    <n v="0"/>
    <n v="0"/>
    <n v="2"/>
  </r>
  <r>
    <x v="0"/>
    <n v="2"/>
    <n v="0"/>
    <n v="0"/>
    <n v="2"/>
  </r>
  <r>
    <x v="0"/>
    <n v="2"/>
    <n v="0"/>
    <n v="0"/>
    <n v="2"/>
  </r>
  <r>
    <x v="0"/>
    <n v="2"/>
    <n v="0"/>
    <n v="0"/>
    <n v="2"/>
  </r>
  <r>
    <x v="0"/>
    <n v="2"/>
    <n v="0"/>
    <n v="0"/>
    <n v="2"/>
  </r>
  <r>
    <x v="0"/>
    <n v="2"/>
    <n v="0"/>
    <n v="0"/>
    <n v="2"/>
  </r>
  <r>
    <x v="8"/>
    <n v="1"/>
    <n v="0"/>
    <n v="0"/>
    <n v="1"/>
  </r>
  <r>
    <x v="0"/>
    <n v="2"/>
    <n v="0"/>
    <n v="0"/>
    <n v="2"/>
  </r>
  <r>
    <x v="0"/>
    <n v="2"/>
    <n v="0"/>
    <n v="0"/>
    <n v="2"/>
  </r>
  <r>
    <x v="14"/>
    <n v="1"/>
    <n v="0"/>
    <n v="0"/>
    <n v="1"/>
  </r>
  <r>
    <x v="0"/>
    <n v="2"/>
    <n v="0"/>
    <n v="0"/>
    <n v="2"/>
  </r>
  <r>
    <x v="0"/>
    <n v="2"/>
    <n v="0"/>
    <n v="0"/>
    <n v="2"/>
  </r>
  <r>
    <x v="0"/>
    <n v="2"/>
    <n v="0"/>
    <n v="0"/>
    <n v="2"/>
  </r>
  <r>
    <x v="0"/>
    <n v="2"/>
    <n v="0"/>
    <n v="0"/>
    <n v="2"/>
  </r>
  <r>
    <x v="13"/>
    <n v="1"/>
    <n v="0"/>
    <n v="0"/>
    <n v="1"/>
  </r>
  <r>
    <x v="0"/>
    <n v="2"/>
    <n v="0"/>
    <n v="0"/>
    <n v="2"/>
  </r>
  <r>
    <x v="0"/>
    <n v="2"/>
    <n v="0"/>
    <n v="0"/>
    <n v="2"/>
  </r>
  <r>
    <x v="0"/>
    <n v="2"/>
    <n v="0"/>
    <n v="0"/>
    <n v="2"/>
  </r>
  <r>
    <x v="10"/>
    <n v="1"/>
    <n v="0"/>
    <n v="0"/>
    <n v="1"/>
  </r>
  <r>
    <x v="13"/>
    <n v="1"/>
    <n v="0"/>
    <n v="0"/>
    <n v="1"/>
  </r>
  <r>
    <x v="0"/>
    <n v="2"/>
    <n v="0"/>
    <n v="0"/>
    <n v="2"/>
  </r>
  <r>
    <x v="13"/>
    <n v="1"/>
    <n v="0"/>
    <n v="0"/>
    <n v="1"/>
  </r>
  <r>
    <x v="13"/>
    <n v="1"/>
    <n v="0"/>
    <n v="0"/>
    <n v="1"/>
  </r>
  <r>
    <x v="0"/>
    <n v="2"/>
    <n v="0"/>
    <n v="0"/>
    <n v="2"/>
  </r>
  <r>
    <x v="8"/>
    <n v="2"/>
    <n v="0"/>
    <n v="0"/>
    <n v="2"/>
  </r>
  <r>
    <x v="12"/>
    <n v="2"/>
    <n v="0"/>
    <n v="0"/>
    <n v="2"/>
  </r>
  <r>
    <x v="13"/>
    <n v="2"/>
    <n v="0"/>
    <n v="0"/>
    <n v="2"/>
  </r>
  <r>
    <x v="0"/>
    <n v="2"/>
    <n v="0"/>
    <n v="0"/>
    <n v="2"/>
  </r>
  <r>
    <x v="1"/>
    <n v="2"/>
    <n v="0"/>
    <n v="0"/>
    <n v="2"/>
  </r>
  <r>
    <x v="15"/>
    <n v="2"/>
    <n v="0"/>
    <n v="0"/>
    <n v="2"/>
  </r>
  <r>
    <x v="13"/>
    <n v="2"/>
    <n v="0"/>
    <n v="0"/>
    <n v="2"/>
  </r>
  <r>
    <x v="0"/>
    <n v="3"/>
    <n v="0"/>
    <n v="0"/>
    <n v="3"/>
  </r>
  <r>
    <x v="0"/>
    <n v="3"/>
    <n v="0"/>
    <n v="0"/>
    <n v="3"/>
  </r>
  <r>
    <x v="0"/>
    <n v="3"/>
    <n v="0"/>
    <n v="0"/>
    <n v="3"/>
  </r>
  <r>
    <x v="0"/>
    <n v="3"/>
    <n v="0"/>
    <n v="0"/>
    <n v="3"/>
  </r>
  <r>
    <x v="0"/>
    <n v="3"/>
    <n v="0"/>
    <n v="0"/>
    <n v="3"/>
  </r>
  <r>
    <x v="0"/>
    <n v="3"/>
    <n v="0"/>
    <n v="0"/>
    <n v="3"/>
  </r>
  <r>
    <x v="0"/>
    <n v="3"/>
    <n v="0"/>
    <n v="0"/>
    <n v="3"/>
  </r>
  <r>
    <x v="0"/>
    <n v="3"/>
    <n v="0"/>
    <n v="0"/>
    <n v="3"/>
  </r>
  <r>
    <x v="0"/>
    <n v="3"/>
    <n v="0"/>
    <n v="0"/>
    <n v="3"/>
  </r>
  <r>
    <x v="13"/>
    <n v="2"/>
    <n v="0"/>
    <n v="0"/>
    <n v="2"/>
  </r>
  <r>
    <x v="0"/>
    <n v="4"/>
    <n v="0"/>
    <n v="0"/>
    <n v="4"/>
  </r>
  <r>
    <x v="0"/>
    <n v="4"/>
    <n v="0"/>
    <n v="0"/>
    <n v="4"/>
  </r>
  <r>
    <x v="0"/>
    <n v="4"/>
    <n v="0"/>
    <n v="0"/>
    <n v="4"/>
  </r>
  <r>
    <x v="0"/>
    <n v="4"/>
    <n v="0"/>
    <n v="0"/>
    <n v="4"/>
  </r>
  <r>
    <x v="0"/>
    <n v="4"/>
    <n v="0"/>
    <n v="0"/>
    <n v="4"/>
  </r>
  <r>
    <x v="0"/>
    <n v="4"/>
    <n v="0"/>
    <n v="0"/>
    <n v="4"/>
  </r>
  <r>
    <x v="0"/>
    <n v="4"/>
    <n v="0"/>
    <n v="0"/>
    <n v="4"/>
  </r>
  <r>
    <x v="0"/>
    <n v="4"/>
    <n v="0"/>
    <n v="0"/>
    <n v="4"/>
  </r>
  <r>
    <x v="0"/>
    <n v="4"/>
    <n v="0"/>
    <n v="0"/>
    <n v="4"/>
  </r>
  <r>
    <x v="0"/>
    <n v="4"/>
    <n v="0"/>
    <n v="0"/>
    <n v="4"/>
  </r>
  <r>
    <x v="0"/>
    <n v="5"/>
    <n v="0"/>
    <n v="0"/>
    <n v="5"/>
  </r>
  <r>
    <x v="0"/>
    <n v="5"/>
    <n v="0"/>
    <n v="0"/>
    <n v="5"/>
  </r>
  <r>
    <x v="0"/>
    <n v="5"/>
    <n v="0"/>
    <n v="0"/>
    <n v="5"/>
  </r>
  <r>
    <x v="0"/>
    <n v="5"/>
    <n v="0"/>
    <n v="0"/>
    <n v="5"/>
  </r>
  <r>
    <x v="0"/>
    <n v="5"/>
    <n v="0"/>
    <n v="0"/>
    <n v="5"/>
  </r>
  <r>
    <x v="0"/>
    <n v="5"/>
    <n v="0"/>
    <n v="0"/>
    <n v="5"/>
  </r>
  <r>
    <x v="0"/>
    <n v="5"/>
    <n v="0"/>
    <n v="0"/>
    <n v="5"/>
  </r>
  <r>
    <x v="0"/>
    <n v="6"/>
    <n v="0"/>
    <n v="0"/>
    <n v="6"/>
  </r>
  <r>
    <x v="0"/>
    <n v="6"/>
    <n v="0"/>
    <n v="0"/>
    <n v="6"/>
  </r>
  <r>
    <x v="12"/>
    <n v="6"/>
    <n v="0"/>
    <n v="0"/>
    <n v="6"/>
  </r>
  <r>
    <x v="0"/>
    <n v="6"/>
    <n v="0"/>
    <n v="0"/>
    <n v="6"/>
  </r>
  <r>
    <x v="0"/>
    <n v="6"/>
    <n v="0"/>
    <n v="0"/>
    <n v="6"/>
  </r>
  <r>
    <x v="0"/>
    <n v="6"/>
    <n v="0"/>
    <n v="0"/>
    <n v="6"/>
  </r>
  <r>
    <x v="0"/>
    <n v="7"/>
    <n v="0"/>
    <n v="2"/>
    <n v="5"/>
  </r>
  <r>
    <x v="0"/>
    <n v="7"/>
    <n v="0"/>
    <n v="0"/>
    <n v="7"/>
  </r>
  <r>
    <x v="8"/>
    <n v="7"/>
    <n v="0"/>
    <n v="0"/>
    <n v="7"/>
  </r>
  <r>
    <x v="12"/>
    <n v="7"/>
    <n v="0"/>
    <n v="0"/>
    <n v="7"/>
  </r>
  <r>
    <x v="0"/>
    <n v="8"/>
    <n v="0"/>
    <n v="0"/>
    <n v="8"/>
  </r>
  <r>
    <x v="0"/>
    <n v="8"/>
    <n v="0"/>
    <n v="0"/>
    <n v="8"/>
  </r>
  <r>
    <x v="0"/>
    <n v="8"/>
    <n v="0"/>
    <n v="0"/>
    <n v="8"/>
  </r>
  <r>
    <x v="13"/>
    <n v="8"/>
    <n v="0"/>
    <n v="0"/>
    <n v="8"/>
  </r>
  <r>
    <x v="0"/>
    <n v="8"/>
    <n v="0"/>
    <n v="0"/>
    <n v="8"/>
  </r>
  <r>
    <x v="0"/>
    <n v="8"/>
    <n v="0"/>
    <n v="0"/>
    <n v="8"/>
  </r>
  <r>
    <x v="12"/>
    <n v="8"/>
    <n v="0"/>
    <n v="0"/>
    <n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name="PivotTable4" cacheId="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4:B49" firstHeaderRow="1" firstDataRow="1" firstDataCol="1"/>
  <pivotFields count="2">
    <pivotField dataField="1" showAll="0"/>
    <pivotField axis="axisRow" showAll="0">
      <items count="5">
        <item x="0"/>
        <item x="2"/>
        <item x="3"/>
        <item x="1"/>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PivotTable9" cacheId="1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M22:N25" firstHeaderRow="1" firstDataRow="1" firstDataCol="1"/>
  <pivotFields count="3">
    <pivotField dataField="1" showAll="0"/>
    <pivotField showAll="0"/>
    <pivotField axis="axisRow" showAll="0">
      <items count="3">
        <item x="1"/>
        <item x="0"/>
        <item t="default"/>
      </items>
    </pivotField>
  </pivotFields>
  <rowFields count="1">
    <field x="2"/>
  </rowFields>
  <rowItems count="3">
    <i>
      <x/>
    </i>
    <i>
      <x v="1"/>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name="PivotTable8" cacheId="9"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J22:K34" firstHeaderRow="1" firstDataRow="1" firstDataCol="1"/>
  <pivotFields count="3">
    <pivotField dataField="1" showAll="0"/>
    <pivotField axis="axisRow" showAll="0">
      <items count="2">
        <item x="0"/>
        <item t="default"/>
      </items>
    </pivotField>
    <pivotField axis="axisRow" showAll="0">
      <items count="11">
        <item x="6"/>
        <item x="5"/>
        <item x="0"/>
        <item x="7"/>
        <item x="1"/>
        <item x="2"/>
        <item x="8"/>
        <item x="3"/>
        <item x="9"/>
        <item x="4"/>
        <item t="default"/>
      </items>
    </pivotField>
  </pivotFields>
  <rowFields count="2">
    <field x="1"/>
    <field x="2"/>
  </rowFields>
  <rowItems count="12">
    <i>
      <x/>
    </i>
    <i r="1">
      <x/>
    </i>
    <i r="1">
      <x v="1"/>
    </i>
    <i r="1">
      <x v="2"/>
    </i>
    <i r="1">
      <x v="3"/>
    </i>
    <i r="1">
      <x v="4"/>
    </i>
    <i r="1">
      <x v="5"/>
    </i>
    <i r="1">
      <x v="6"/>
    </i>
    <i r="1">
      <x v="7"/>
    </i>
    <i r="1">
      <x v="8"/>
    </i>
    <i r="1">
      <x v="9"/>
    </i>
    <i t="grand">
      <x/>
    </i>
  </rowItems>
  <colItems count="1">
    <i/>
  </colItems>
  <dataFields count="1">
    <dataField name="Sum of Total" fld="0" baseField="0" baseItem="0"/>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2:B16"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1:B36" firstHeaderRow="1" firstDataRow="1" firstDataCol="1"/>
  <pivotFields count="2">
    <pivotField dataField="1" showAll="0"/>
    <pivotField axis="axisRow" showAll="0">
      <items count="5">
        <item x="3"/>
        <item x="1"/>
        <item x="0"/>
        <item x="2"/>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PivotTable13"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4:B28"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PivotTable7"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9:B4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PivotTable6"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9:B2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PivotTable8"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52:B54"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PivotTable9"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B9" firstHeaderRow="1" firstDataRow="1" firstDataCol="1"/>
  <pivotFields count="5">
    <pivotField axis="axisRow" showAll="0">
      <items count="7">
        <item x="4"/>
        <item x="5"/>
        <item x="2"/>
        <item x="0"/>
        <item x="3"/>
        <item x="1"/>
        <item t="default"/>
      </items>
    </pivotField>
    <pivotField showAll="0"/>
    <pivotField showAll="0"/>
    <pivotField showAll="0"/>
    <pivotField dataField="1" showAll="0"/>
  </pivotFields>
  <rowFields count="1">
    <field x="0"/>
  </rowFields>
  <rowItems count="7">
    <i>
      <x/>
    </i>
    <i>
      <x v="1"/>
    </i>
    <i>
      <x v="2"/>
    </i>
    <i>
      <x v="3"/>
    </i>
    <i>
      <x v="4"/>
    </i>
    <i>
      <x v="5"/>
    </i>
    <i t="grand">
      <x/>
    </i>
  </rowItems>
  <colItems count="1">
    <i/>
  </colItems>
  <dataFields count="1">
    <dataField name="Sum of Remaining"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PivotTable7" cacheId="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22:H39" firstHeaderRow="1" firstDataRow="1" firstDataCol="1"/>
  <pivotFields count="5">
    <pivotField axis="axisRow" showAll="0">
      <items count="17">
        <item x="4"/>
        <item x="1"/>
        <item x="14"/>
        <item x="12"/>
        <item x="3"/>
        <item x="11"/>
        <item x="5"/>
        <item x="15"/>
        <item x="8"/>
        <item x="6"/>
        <item x="13"/>
        <item x="9"/>
        <item x="10"/>
        <item x="7"/>
        <item x="2"/>
        <item x="0"/>
        <item t="default"/>
      </items>
    </pivotField>
    <pivotField showAll="0"/>
    <pivotField showAll="0"/>
    <pivotField showAll="0"/>
    <pivotField dataField="1" showAll="0"/>
  </pivotFields>
  <rowFields count="1">
    <field x="0"/>
  </rowFields>
  <rowItems count="17">
    <i>
      <x/>
    </i>
    <i>
      <x v="1"/>
    </i>
    <i>
      <x v="2"/>
    </i>
    <i>
      <x v="3"/>
    </i>
    <i>
      <x v="4"/>
    </i>
    <i>
      <x v="5"/>
    </i>
    <i>
      <x v="6"/>
    </i>
    <i>
      <x v="7"/>
    </i>
    <i>
      <x v="8"/>
    </i>
    <i>
      <x v="9"/>
    </i>
    <i>
      <x v="10"/>
    </i>
    <i>
      <x v="11"/>
    </i>
    <i>
      <x v="12"/>
    </i>
    <i>
      <x v="13"/>
    </i>
    <i>
      <x v="14"/>
    </i>
    <i>
      <x v="15"/>
    </i>
    <i t="grand">
      <x/>
    </i>
  </rowItems>
  <colItems count="1">
    <i/>
  </colItems>
  <dataFields count="1">
    <dataField name="Sum of Remaining" fld="4" baseField="0" baseItem="0"/>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ivotTable" Target="../pivotTables/pivotTable11.xml"/><Relationship Id="rId2" Type="http://schemas.openxmlformats.org/officeDocument/2006/relationships/pivotTable" Target="../pivotTables/pivotTable10.xml"/><Relationship Id="rId1" Type="http://schemas.openxmlformats.org/officeDocument/2006/relationships/pivotTable" Target="../pivotTables/pivotTable9.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3"/>
  <sheetViews>
    <sheetView tabSelected="1" zoomScaleNormal="100" workbookViewId="0">
      <selection activeCell="B1" sqref="B1"/>
    </sheetView>
  </sheetViews>
  <sheetFormatPr defaultRowHeight="14.5" x14ac:dyDescent="0.35"/>
  <cols>
    <col min="1" max="1" width="75.81640625" customWidth="1"/>
    <col min="2" max="2" width="13.1796875" customWidth="1"/>
    <col min="3" max="13" width="9.1796875" customWidth="1"/>
    <col min="14" max="14" width="9.1796875" style="9" customWidth="1"/>
    <col min="15" max="21" width="9.1796875" customWidth="1"/>
    <col min="22" max="22" width="16.453125" customWidth="1"/>
  </cols>
  <sheetData>
    <row r="1" spans="1:36" s="3" customFormat="1" ht="21" x14ac:dyDescent="0.5">
      <c r="A1" s="28" t="s">
        <v>170</v>
      </c>
    </row>
    <row r="2" spans="1:36" ht="15" thickBot="1" x14ac:dyDescent="0.4">
      <c r="G2" s="15"/>
      <c r="H2" s="15"/>
      <c r="I2" s="15"/>
      <c r="L2" s="135" t="s">
        <v>50</v>
      </c>
      <c r="M2" s="135" t="s">
        <v>51</v>
      </c>
      <c r="N2" s="135" t="s">
        <v>52</v>
      </c>
      <c r="O2" s="135" t="s">
        <v>53</v>
      </c>
      <c r="P2" s="135" t="s">
        <v>54</v>
      </c>
      <c r="Q2" s="135" t="s">
        <v>55</v>
      </c>
      <c r="R2" s="135" t="s">
        <v>56</v>
      </c>
      <c r="S2" s="135" t="s">
        <v>57</v>
      </c>
      <c r="T2" s="135" t="s">
        <v>58</v>
      </c>
    </row>
    <row r="3" spans="1:36" ht="15" thickBot="1" x14ac:dyDescent="0.4">
      <c r="A3" s="81"/>
      <c r="B3" s="137" t="s">
        <v>87</v>
      </c>
      <c r="C3" s="119" t="s">
        <v>0</v>
      </c>
      <c r="D3" s="83" t="s">
        <v>1</v>
      </c>
      <c r="E3" s="83" t="s">
        <v>2</v>
      </c>
      <c r="F3" s="83" t="s">
        <v>3</v>
      </c>
      <c r="G3" s="83" t="s">
        <v>4</v>
      </c>
      <c r="H3" s="83" t="s">
        <v>5</v>
      </c>
      <c r="I3" s="83" t="s">
        <v>6</v>
      </c>
      <c r="J3" s="83" t="s">
        <v>7</v>
      </c>
      <c r="K3" s="83" t="s">
        <v>8</v>
      </c>
      <c r="L3" s="83" t="s">
        <v>9</v>
      </c>
      <c r="M3" s="83" t="s">
        <v>10</v>
      </c>
      <c r="N3" s="83" t="s">
        <v>42</v>
      </c>
      <c r="O3" s="83" t="s">
        <v>11</v>
      </c>
      <c r="P3" s="83" t="s">
        <v>12</v>
      </c>
      <c r="Q3" s="83" t="s">
        <v>13</v>
      </c>
      <c r="R3" s="83" t="s">
        <v>14</v>
      </c>
      <c r="S3" s="83" t="s">
        <v>15</v>
      </c>
      <c r="T3" s="84" t="s">
        <v>16</v>
      </c>
      <c r="U3" s="137" t="s">
        <v>17</v>
      </c>
    </row>
    <row r="4" spans="1:36" s="20" customFormat="1" x14ac:dyDescent="0.35">
      <c r="A4" s="420" t="s">
        <v>954</v>
      </c>
      <c r="B4" s="421">
        <f>SUM(C4:T4)</f>
        <v>6394</v>
      </c>
      <c r="C4" s="422">
        <v>144</v>
      </c>
      <c r="D4" s="423">
        <v>262</v>
      </c>
      <c r="E4" s="423">
        <v>294</v>
      </c>
      <c r="F4" s="423">
        <v>732</v>
      </c>
      <c r="G4" s="423">
        <v>619</v>
      </c>
      <c r="H4" s="423">
        <v>1094</v>
      </c>
      <c r="I4" s="423">
        <v>1031</v>
      </c>
      <c r="J4" s="423">
        <v>1050</v>
      </c>
      <c r="K4" s="423">
        <v>1168</v>
      </c>
      <c r="L4" s="423">
        <v>0</v>
      </c>
      <c r="M4" s="423">
        <v>0</v>
      </c>
      <c r="N4" s="423">
        <v>0</v>
      </c>
      <c r="O4" s="423">
        <v>0</v>
      </c>
      <c r="P4" s="423">
        <v>0</v>
      </c>
      <c r="Q4" s="423">
        <v>0</v>
      </c>
      <c r="R4" s="423">
        <v>0</v>
      </c>
      <c r="S4" s="423">
        <v>0</v>
      </c>
      <c r="T4" s="424">
        <v>0</v>
      </c>
      <c r="U4" s="421">
        <f>SUM(C4:T4)</f>
        <v>6394</v>
      </c>
      <c r="X4" s="53"/>
      <c r="Y4" s="53"/>
      <c r="Z4" s="53"/>
      <c r="AA4" s="53"/>
      <c r="AB4" s="53"/>
      <c r="AC4" s="55"/>
      <c r="AD4" s="53"/>
      <c r="AE4" s="53"/>
      <c r="AF4" s="53"/>
      <c r="AG4" s="53"/>
      <c r="AH4" s="53"/>
      <c r="AI4" s="53"/>
      <c r="AJ4" s="53"/>
    </row>
    <row r="5" spans="1:36" s="21" customFormat="1" x14ac:dyDescent="0.35">
      <c r="A5" s="425" t="s">
        <v>944</v>
      </c>
      <c r="B5" s="426">
        <f>'b1) Commitments outline'!D20</f>
        <v>1832</v>
      </c>
      <c r="C5" s="427">
        <v>0</v>
      </c>
      <c r="D5" s="69">
        <v>0</v>
      </c>
      <c r="E5" s="69">
        <v>0</v>
      </c>
      <c r="F5" s="69">
        <v>0</v>
      </c>
      <c r="G5" s="69">
        <v>0</v>
      </c>
      <c r="H5" s="69">
        <v>0</v>
      </c>
      <c r="I5" s="69">
        <v>0</v>
      </c>
      <c r="J5" s="69">
        <v>0</v>
      </c>
      <c r="K5" s="428">
        <v>0</v>
      </c>
      <c r="L5" s="428">
        <f>'b1) Commitments outline'!F20</f>
        <v>20.333333333333332</v>
      </c>
      <c r="M5" s="428">
        <f>'b1) Commitments outline'!G20</f>
        <v>94.333333333333329</v>
      </c>
      <c r="N5" s="428">
        <f>'b1) Commitments outline'!H20</f>
        <v>197.33333333333334</v>
      </c>
      <c r="O5" s="428">
        <f>'b1) Commitments outline'!I20</f>
        <v>453</v>
      </c>
      <c r="P5" s="428">
        <f>'b1) Commitments outline'!J20</f>
        <v>300</v>
      </c>
      <c r="Q5" s="428">
        <f>'b1) Commitments outline'!K20</f>
        <v>250</v>
      </c>
      <c r="R5" s="428">
        <f>'b1) Commitments outline'!L20</f>
        <v>232</v>
      </c>
      <c r="S5" s="428">
        <f>'b1) Commitments outline'!M20</f>
        <v>160</v>
      </c>
      <c r="T5" s="428">
        <f>'b1) Commitments outline'!N20</f>
        <v>125</v>
      </c>
      <c r="U5" s="429">
        <f t="shared" ref="U5:U14" si="0">SUM(C5:T5)</f>
        <v>1832</v>
      </c>
      <c r="W5" s="20"/>
    </row>
    <row r="6" spans="1:36" s="21" customFormat="1" x14ac:dyDescent="0.35">
      <c r="A6" s="425" t="s">
        <v>945</v>
      </c>
      <c r="B6" s="426">
        <f>'b2) Commitments full'!H231</f>
        <v>3522</v>
      </c>
      <c r="C6" s="427">
        <v>0</v>
      </c>
      <c r="D6" s="69">
        <v>0</v>
      </c>
      <c r="E6" s="69">
        <v>0</v>
      </c>
      <c r="F6" s="69">
        <v>0</v>
      </c>
      <c r="G6" s="69">
        <v>0</v>
      </c>
      <c r="H6" s="69">
        <v>0</v>
      </c>
      <c r="I6" s="69">
        <v>0</v>
      </c>
      <c r="J6" s="69">
        <v>0</v>
      </c>
      <c r="K6" s="428">
        <v>0</v>
      </c>
      <c r="L6" s="428">
        <f>'b2) Commitments full'!J231</f>
        <v>867</v>
      </c>
      <c r="M6" s="428">
        <f>'b2) Commitments full'!K231</f>
        <v>1022</v>
      </c>
      <c r="N6" s="428">
        <f>'b2) Commitments full'!L231</f>
        <v>910</v>
      </c>
      <c r="O6" s="428">
        <f>'b2) Commitments full'!M231</f>
        <v>409</v>
      </c>
      <c r="P6" s="428">
        <f>'b2) Commitments full'!N231</f>
        <v>159</v>
      </c>
      <c r="Q6" s="428">
        <f>'b2) Commitments full'!O231</f>
        <v>70</v>
      </c>
      <c r="R6" s="428">
        <f>'b2) Commitments full'!P231</f>
        <v>70</v>
      </c>
      <c r="S6" s="428">
        <f>'b2) Commitments full'!Q231</f>
        <v>15</v>
      </c>
      <c r="T6" s="428">
        <f>'b2) Commitments full'!R231</f>
        <v>0</v>
      </c>
      <c r="U6" s="429">
        <f t="shared" si="0"/>
        <v>3522</v>
      </c>
      <c r="W6" s="20"/>
    </row>
    <row r="7" spans="1:36" s="21" customFormat="1" x14ac:dyDescent="0.35">
      <c r="A7" s="425" t="s">
        <v>946</v>
      </c>
      <c r="B7" s="426">
        <f>'b3) Commitments shared accom'!D103</f>
        <v>5.5555555555555554</v>
      </c>
      <c r="C7" s="427">
        <v>0</v>
      </c>
      <c r="D7" s="69">
        <v>0</v>
      </c>
      <c r="E7" s="69">
        <v>0</v>
      </c>
      <c r="F7" s="69">
        <v>0</v>
      </c>
      <c r="G7" s="69">
        <v>0</v>
      </c>
      <c r="H7" s="69">
        <v>0</v>
      </c>
      <c r="I7" s="69">
        <v>0</v>
      </c>
      <c r="J7" s="69">
        <v>0</v>
      </c>
      <c r="K7" s="428">
        <v>0</v>
      </c>
      <c r="L7" s="428">
        <f>'b3) Commitments shared accom'!I103</f>
        <v>1.8518518518518519</v>
      </c>
      <c r="M7" s="428">
        <f>'b3) Commitments shared accom'!J103</f>
        <v>1.8518518518518519</v>
      </c>
      <c r="N7" s="428">
        <f>'b3) Commitments shared accom'!K103</f>
        <v>1.8518518518518519</v>
      </c>
      <c r="O7" s="428">
        <f>'b3) Commitments shared accom'!L103</f>
        <v>0</v>
      </c>
      <c r="P7" s="428">
        <f>'b3) Commitments shared accom'!M103</f>
        <v>0</v>
      </c>
      <c r="Q7" s="428">
        <f>'b3) Commitments shared accom'!N103</f>
        <v>0</v>
      </c>
      <c r="R7" s="428">
        <f>'b3) Commitments shared accom'!O103</f>
        <v>0</v>
      </c>
      <c r="S7" s="428">
        <f>'b3) Commitments shared accom'!P103</f>
        <v>0</v>
      </c>
      <c r="T7" s="428">
        <f>'b3) Commitments shared accom'!Q103</f>
        <v>0</v>
      </c>
      <c r="U7" s="429">
        <f t="shared" si="0"/>
        <v>5.5555555555555554</v>
      </c>
      <c r="W7" s="20"/>
    </row>
    <row r="8" spans="1:36" s="21" customFormat="1" x14ac:dyDescent="0.35">
      <c r="A8" s="425" t="s">
        <v>947</v>
      </c>
      <c r="B8" s="426">
        <f>'b3) Commitments shared accom'!D104</f>
        <v>353.19999999999993</v>
      </c>
      <c r="C8" s="427">
        <v>0</v>
      </c>
      <c r="D8" s="69">
        <v>0</v>
      </c>
      <c r="E8" s="69">
        <v>0</v>
      </c>
      <c r="F8" s="69">
        <v>0</v>
      </c>
      <c r="G8" s="69">
        <v>0</v>
      </c>
      <c r="H8" s="69">
        <v>0</v>
      </c>
      <c r="I8" s="69">
        <v>0</v>
      </c>
      <c r="J8" s="69">
        <v>0</v>
      </c>
      <c r="K8" s="428">
        <v>0</v>
      </c>
      <c r="L8" s="428">
        <f>'b3) Commitments shared accom'!I104</f>
        <v>117.73333333333331</v>
      </c>
      <c r="M8" s="428">
        <f>'b3) Commitments shared accom'!J104</f>
        <v>117.73333333333331</v>
      </c>
      <c r="N8" s="428">
        <f>'b3) Commitments shared accom'!K104</f>
        <v>117.73333333333331</v>
      </c>
      <c r="O8" s="428">
        <f>'b3) Commitments shared accom'!L104</f>
        <v>0</v>
      </c>
      <c r="P8" s="428">
        <f>'b3) Commitments shared accom'!M104</f>
        <v>0</v>
      </c>
      <c r="Q8" s="428">
        <f>'b3) Commitments shared accom'!N104</f>
        <v>0</v>
      </c>
      <c r="R8" s="428">
        <f>'b3) Commitments shared accom'!O104</f>
        <v>0</v>
      </c>
      <c r="S8" s="428">
        <f>'b3) Commitments shared accom'!P104</f>
        <v>0</v>
      </c>
      <c r="T8" s="428">
        <f>'b3) Commitments shared accom'!Q104</f>
        <v>0</v>
      </c>
      <c r="U8" s="429">
        <f t="shared" si="0"/>
        <v>353.19999999999993</v>
      </c>
      <c r="W8" s="20"/>
    </row>
    <row r="9" spans="1:36" s="18" customFormat="1" x14ac:dyDescent="0.35">
      <c r="A9" s="430" t="s">
        <v>141</v>
      </c>
      <c r="B9" s="426">
        <f>'c) Small SHLAA Sites'!C12</f>
        <v>31.5</v>
      </c>
      <c r="C9" s="427">
        <v>0</v>
      </c>
      <c r="D9" s="69">
        <v>0</v>
      </c>
      <c r="E9" s="69">
        <v>0</v>
      </c>
      <c r="F9" s="69">
        <v>0</v>
      </c>
      <c r="G9" s="69">
        <v>0</v>
      </c>
      <c r="H9" s="69">
        <v>0</v>
      </c>
      <c r="I9" s="69">
        <v>0</v>
      </c>
      <c r="J9" s="69">
        <v>0</v>
      </c>
      <c r="K9" s="428">
        <v>0</v>
      </c>
      <c r="L9" s="428">
        <f>'c) Small SHLAA Sites'!D12</f>
        <v>0</v>
      </c>
      <c r="M9" s="428">
        <f>'c) Small SHLAA Sites'!E12</f>
        <v>0</v>
      </c>
      <c r="N9" s="428">
        <f>'c) Small SHLAA Sites'!F12</f>
        <v>31.5</v>
      </c>
      <c r="O9" s="428">
        <f>'c) Small SHLAA Sites'!G12</f>
        <v>0</v>
      </c>
      <c r="P9" s="428">
        <f>'c) Small SHLAA Sites'!H12</f>
        <v>0</v>
      </c>
      <c r="Q9" s="428">
        <f>'c) Small SHLAA Sites'!I12</f>
        <v>0</v>
      </c>
      <c r="R9" s="428">
        <f>'c) Small SHLAA Sites'!J12</f>
        <v>0</v>
      </c>
      <c r="S9" s="428">
        <f>'c) Small SHLAA Sites'!K12</f>
        <v>0</v>
      </c>
      <c r="T9" s="431">
        <f>'c) Small SHLAA Sites'!L12</f>
        <v>0</v>
      </c>
      <c r="U9" s="429">
        <f t="shared" si="0"/>
        <v>31.5</v>
      </c>
      <c r="W9" s="20"/>
    </row>
    <row r="10" spans="1:36" s="18" customFormat="1" x14ac:dyDescent="0.35">
      <c r="A10" s="430" t="s">
        <v>89</v>
      </c>
      <c r="B10" s="432">
        <f>'d) Windfalls'!B3</f>
        <v>606</v>
      </c>
      <c r="C10" s="427">
        <v>0</v>
      </c>
      <c r="D10" s="69">
        <v>0</v>
      </c>
      <c r="E10" s="69">
        <v>0</v>
      </c>
      <c r="F10" s="69">
        <v>0</v>
      </c>
      <c r="G10" s="69">
        <v>0</v>
      </c>
      <c r="H10" s="69">
        <v>0</v>
      </c>
      <c r="I10" s="69">
        <v>0</v>
      </c>
      <c r="J10" s="69">
        <v>0</v>
      </c>
      <c r="K10" s="433">
        <v>0</v>
      </c>
      <c r="L10" s="433">
        <f>'d) Windfalls'!C3</f>
        <v>0</v>
      </c>
      <c r="M10" s="433">
        <f>'d) Windfalls'!D3</f>
        <v>0</v>
      </c>
      <c r="N10" s="433">
        <f>'d) Windfalls'!E3</f>
        <v>0</v>
      </c>
      <c r="O10" s="433">
        <f>'d) Windfalls'!F3</f>
        <v>101</v>
      </c>
      <c r="P10" s="433">
        <f>'d) Windfalls'!G3</f>
        <v>101</v>
      </c>
      <c r="Q10" s="433">
        <f>'d) Windfalls'!H3</f>
        <v>101</v>
      </c>
      <c r="R10" s="433">
        <f>'d) Windfalls'!I3</f>
        <v>101</v>
      </c>
      <c r="S10" s="433">
        <f>'d) Windfalls'!J3</f>
        <v>101</v>
      </c>
      <c r="T10" s="434">
        <f>'d) Windfalls'!K3</f>
        <v>101</v>
      </c>
      <c r="U10" s="429">
        <f t="shared" si="0"/>
        <v>606</v>
      </c>
      <c r="W10" s="20"/>
    </row>
    <row r="11" spans="1:36" s="18" customFormat="1" x14ac:dyDescent="0.35">
      <c r="A11" s="430" t="s">
        <v>90</v>
      </c>
      <c r="B11" s="435">
        <f>'e) Canalside &amp; Emp Areas'!B6</f>
        <v>0</v>
      </c>
      <c r="C11" s="427">
        <v>0</v>
      </c>
      <c r="D11" s="69">
        <v>0</v>
      </c>
      <c r="E11" s="69">
        <v>0</v>
      </c>
      <c r="F11" s="69">
        <v>0</v>
      </c>
      <c r="G11" s="69">
        <v>0</v>
      </c>
      <c r="H11" s="69">
        <v>0</v>
      </c>
      <c r="I11" s="69">
        <v>0</v>
      </c>
      <c r="J11" s="69">
        <v>0</v>
      </c>
      <c r="K11" s="436">
        <v>0</v>
      </c>
      <c r="L11" s="436">
        <f>'e) Canalside &amp; Emp Areas'!C6</f>
        <v>0</v>
      </c>
      <c r="M11" s="436">
        <f>'e) Canalside &amp; Emp Areas'!D6</f>
        <v>0</v>
      </c>
      <c r="N11" s="436">
        <f>'e) Canalside &amp; Emp Areas'!E6</f>
        <v>0</v>
      </c>
      <c r="O11" s="436">
        <f>'e) Canalside &amp; Emp Areas'!F6</f>
        <v>0</v>
      </c>
      <c r="P11" s="436">
        <f>'e) Canalside &amp; Emp Areas'!G6</f>
        <v>0</v>
      </c>
      <c r="Q11" s="436">
        <f>'e) Canalside &amp; Emp Areas'!H6</f>
        <v>0</v>
      </c>
      <c r="R11" s="436">
        <f>'e) Canalside &amp; Emp Areas'!I6</f>
        <v>0</v>
      </c>
      <c r="S11" s="436">
        <f>'e) Canalside &amp; Emp Areas'!J6</f>
        <v>0</v>
      </c>
      <c r="T11" s="437">
        <f>'e) Canalside &amp; Emp Areas'!K6</f>
        <v>0</v>
      </c>
      <c r="U11" s="429">
        <f t="shared" si="0"/>
        <v>0</v>
      </c>
      <c r="W11" s="20"/>
    </row>
    <row r="12" spans="1:36" s="18" customFormat="1" x14ac:dyDescent="0.35">
      <c r="A12" s="430" t="s">
        <v>91</v>
      </c>
      <c r="B12" s="435">
        <f>'f) Allocated Bfield Sites'!C9</f>
        <v>771</v>
      </c>
      <c r="C12" s="427">
        <v>0</v>
      </c>
      <c r="D12" s="69">
        <v>0</v>
      </c>
      <c r="E12" s="69">
        <v>0</v>
      </c>
      <c r="F12" s="69">
        <v>0</v>
      </c>
      <c r="G12" s="69">
        <v>0</v>
      </c>
      <c r="H12" s="69">
        <v>0</v>
      </c>
      <c r="I12" s="69">
        <v>0</v>
      </c>
      <c r="J12" s="69">
        <v>0</v>
      </c>
      <c r="K12" s="436">
        <v>0</v>
      </c>
      <c r="L12" s="436">
        <f>'f) Allocated Bfield Sites'!D9</f>
        <v>0</v>
      </c>
      <c r="M12" s="436">
        <f>'f) Allocated Bfield Sites'!E9</f>
        <v>22</v>
      </c>
      <c r="N12" s="436">
        <f>'f) Allocated Bfield Sites'!F9</f>
        <v>85</v>
      </c>
      <c r="O12" s="436">
        <f>'f) Allocated Bfield Sites'!G9</f>
        <v>195</v>
      </c>
      <c r="P12" s="436">
        <f>'f) Allocated Bfield Sites'!H9</f>
        <v>162</v>
      </c>
      <c r="Q12" s="436">
        <f>'f) Allocated Bfield Sites'!I9</f>
        <v>157</v>
      </c>
      <c r="R12" s="436">
        <f>'f) Allocated Bfield Sites'!J9</f>
        <v>100</v>
      </c>
      <c r="S12" s="436">
        <f>'f) Allocated Bfield Sites'!K9</f>
        <v>50</v>
      </c>
      <c r="T12" s="437">
        <f>'f) Allocated Bfield Sites'!L9</f>
        <v>0</v>
      </c>
      <c r="U12" s="429">
        <f t="shared" si="0"/>
        <v>771</v>
      </c>
      <c r="W12" s="20"/>
      <c r="Z12" s="22"/>
      <c r="AA12" s="22"/>
      <c r="AB12" s="22"/>
      <c r="AC12" s="22"/>
      <c r="AD12" s="22"/>
    </row>
    <row r="13" spans="1:36" s="18" customFormat="1" x14ac:dyDescent="0.35">
      <c r="A13" s="438" t="s">
        <v>92</v>
      </c>
      <c r="B13" s="432">
        <f>'g) Allocated Gfield Sites'!C15</f>
        <v>3177</v>
      </c>
      <c r="C13" s="427">
        <v>0</v>
      </c>
      <c r="D13" s="69">
        <v>0</v>
      </c>
      <c r="E13" s="69">
        <v>0</v>
      </c>
      <c r="F13" s="69">
        <v>0</v>
      </c>
      <c r="G13" s="69">
        <v>0</v>
      </c>
      <c r="H13" s="69">
        <v>0</v>
      </c>
      <c r="I13" s="69">
        <v>0</v>
      </c>
      <c r="J13" s="69">
        <v>0</v>
      </c>
      <c r="K13" s="433">
        <v>0</v>
      </c>
      <c r="L13" s="433">
        <f>'g) Allocated Gfield Sites'!D15</f>
        <v>0</v>
      </c>
      <c r="M13" s="433">
        <f>'g) Allocated Gfield Sites'!E15</f>
        <v>124</v>
      </c>
      <c r="N13" s="433">
        <f>'g) Allocated Gfield Sites'!F15</f>
        <v>210</v>
      </c>
      <c r="O13" s="433">
        <f>'g) Allocated Gfield Sites'!G15</f>
        <v>523</v>
      </c>
      <c r="P13" s="433">
        <f>'g) Allocated Gfield Sites'!H15</f>
        <v>560</v>
      </c>
      <c r="Q13" s="433">
        <f>'g) Allocated Gfield Sites'!I15</f>
        <v>615</v>
      </c>
      <c r="R13" s="433">
        <f>'g) Allocated Gfield Sites'!J15</f>
        <v>465</v>
      </c>
      <c r="S13" s="433">
        <f>'g) Allocated Gfield Sites'!K15</f>
        <v>350</v>
      </c>
      <c r="T13" s="434">
        <f>'g) Allocated Gfield Sites'!L15</f>
        <v>330</v>
      </c>
      <c r="U13" s="429">
        <f t="shared" si="0"/>
        <v>3177</v>
      </c>
      <c r="W13" s="20"/>
    </row>
    <row r="14" spans="1:36" s="18" customFormat="1" ht="15" thickBot="1" x14ac:dyDescent="0.4">
      <c r="A14" s="439" t="s">
        <v>165</v>
      </c>
      <c r="B14" s="440">
        <f>'h) Allocated Sites Villages'!D8</f>
        <v>210</v>
      </c>
      <c r="C14" s="441">
        <v>0</v>
      </c>
      <c r="D14" s="442">
        <v>0</v>
      </c>
      <c r="E14" s="442">
        <v>0</v>
      </c>
      <c r="F14" s="442">
        <v>0</v>
      </c>
      <c r="G14" s="442">
        <v>0</v>
      </c>
      <c r="H14" s="442">
        <v>0</v>
      </c>
      <c r="I14" s="442">
        <v>0</v>
      </c>
      <c r="J14" s="442">
        <v>0</v>
      </c>
      <c r="K14" s="443">
        <v>0</v>
      </c>
      <c r="L14" s="443">
        <f>'h) Allocated Sites Villages'!E8</f>
        <v>0</v>
      </c>
      <c r="M14" s="443">
        <f>'h) Allocated Sites Villages'!F8</f>
        <v>3</v>
      </c>
      <c r="N14" s="443">
        <f>'h) Allocated Sites Villages'!G8</f>
        <v>99</v>
      </c>
      <c r="O14" s="443">
        <f>'h) Allocated Sites Villages'!H8</f>
        <v>36</v>
      </c>
      <c r="P14" s="443">
        <f>'h) Allocated Sites Villages'!I8</f>
        <v>36</v>
      </c>
      <c r="Q14" s="443">
        <f>'h) Allocated Sites Villages'!J8</f>
        <v>36</v>
      </c>
      <c r="R14" s="443">
        <f>'h) Allocated Sites Villages'!K8</f>
        <v>0</v>
      </c>
      <c r="S14" s="443">
        <f>'h) Allocated Sites Villages'!L8</f>
        <v>0</v>
      </c>
      <c r="T14" s="444">
        <f>'h) Allocated Sites Villages'!M8</f>
        <v>0</v>
      </c>
      <c r="U14" s="445">
        <f t="shared" si="0"/>
        <v>210</v>
      </c>
      <c r="W14" s="20"/>
    </row>
    <row r="15" spans="1:36" s="11" customFormat="1" x14ac:dyDescent="0.35">
      <c r="A15" s="446" t="s">
        <v>17</v>
      </c>
      <c r="B15" s="447">
        <f t="shared" ref="B15:N15" si="1">SUM(B4:B14)</f>
        <v>16902.255555555555</v>
      </c>
      <c r="C15" s="448">
        <f>SUM(C4:C14)</f>
        <v>144</v>
      </c>
      <c r="D15" s="449">
        <f t="shared" si="1"/>
        <v>262</v>
      </c>
      <c r="E15" s="449">
        <f t="shared" si="1"/>
        <v>294</v>
      </c>
      <c r="F15" s="449">
        <f t="shared" si="1"/>
        <v>732</v>
      </c>
      <c r="G15" s="449">
        <f t="shared" si="1"/>
        <v>619</v>
      </c>
      <c r="H15" s="449">
        <f t="shared" si="1"/>
        <v>1094</v>
      </c>
      <c r="I15" s="449">
        <f t="shared" si="1"/>
        <v>1031</v>
      </c>
      <c r="J15" s="449">
        <f t="shared" si="1"/>
        <v>1050</v>
      </c>
      <c r="K15" s="449">
        <f t="shared" si="1"/>
        <v>1168</v>
      </c>
      <c r="L15" s="449">
        <f t="shared" si="1"/>
        <v>1006.9185185185186</v>
      </c>
      <c r="M15" s="449">
        <f t="shared" si="1"/>
        <v>1384.9185185185186</v>
      </c>
      <c r="N15" s="449">
        <f t="shared" si="1"/>
        <v>1652.4185185185186</v>
      </c>
      <c r="O15" s="449">
        <f t="shared" ref="O15:U15" si="2">SUM(O4:O14)</f>
        <v>1717</v>
      </c>
      <c r="P15" s="449">
        <f t="shared" si="2"/>
        <v>1318</v>
      </c>
      <c r="Q15" s="449">
        <f t="shared" si="2"/>
        <v>1229</v>
      </c>
      <c r="R15" s="449">
        <f t="shared" si="2"/>
        <v>968</v>
      </c>
      <c r="S15" s="449">
        <f t="shared" si="2"/>
        <v>676</v>
      </c>
      <c r="T15" s="450">
        <f t="shared" si="2"/>
        <v>556</v>
      </c>
      <c r="U15" s="447">
        <f t="shared" si="2"/>
        <v>16902.255555555555</v>
      </c>
      <c r="W15" s="17"/>
      <c r="X15" s="17"/>
    </row>
    <row r="16" spans="1:36" ht="15" thickBot="1" x14ac:dyDescent="0.4">
      <c r="A16" s="451" t="s">
        <v>47</v>
      </c>
      <c r="B16" s="452"/>
      <c r="C16" s="453">
        <f>SUM($C$15:C15)</f>
        <v>144</v>
      </c>
      <c r="D16" s="454">
        <f>SUM($C$15:D15)</f>
        <v>406</v>
      </c>
      <c r="E16" s="454">
        <f>SUM($C$15:E15)</f>
        <v>700</v>
      </c>
      <c r="F16" s="454">
        <f>SUM($C$15:F15)</f>
        <v>1432</v>
      </c>
      <c r="G16" s="454">
        <f>SUM($C$15:G15)</f>
        <v>2051</v>
      </c>
      <c r="H16" s="454">
        <f>SUM($C$15:H15)</f>
        <v>3145</v>
      </c>
      <c r="I16" s="454">
        <f>SUM($C$15:I15)</f>
        <v>4176</v>
      </c>
      <c r="J16" s="454">
        <f>SUM($C$15:J15)</f>
        <v>5226</v>
      </c>
      <c r="K16" s="454">
        <f>SUM($C$15:K15)</f>
        <v>6394</v>
      </c>
      <c r="L16" s="454">
        <f>SUM($C$15:L15)</f>
        <v>7400.9185185185188</v>
      </c>
      <c r="M16" s="454">
        <f>SUM($C$15:M15)</f>
        <v>8785.8370370370376</v>
      </c>
      <c r="N16" s="454">
        <f>SUM($C$15:N15)</f>
        <v>10438.255555555555</v>
      </c>
      <c r="O16" s="454">
        <f>SUM($C$15:O15)</f>
        <v>12155.255555555555</v>
      </c>
      <c r="P16" s="454">
        <f>SUM($C$15:P15)</f>
        <v>13473.255555555555</v>
      </c>
      <c r="Q16" s="454">
        <f>SUM($C$15:Q15)</f>
        <v>14702.255555555555</v>
      </c>
      <c r="R16" s="454">
        <f>SUM($C$15:R15)</f>
        <v>15670.255555555555</v>
      </c>
      <c r="S16" s="454">
        <f>SUM($C$15:S15)</f>
        <v>16346.255555555555</v>
      </c>
      <c r="T16" s="455">
        <f>SUM($C$15:T15)</f>
        <v>16902.255555555555</v>
      </c>
      <c r="U16" s="456"/>
    </row>
    <row r="17" spans="1:22" s="58" customFormat="1" x14ac:dyDescent="0.35">
      <c r="A17" s="25"/>
      <c r="B17" s="26"/>
      <c r="C17" s="60"/>
      <c r="D17" s="60"/>
      <c r="E17" s="60"/>
      <c r="F17" s="60"/>
      <c r="G17" s="60"/>
      <c r="H17" s="60"/>
      <c r="I17" s="60"/>
      <c r="J17" s="60"/>
      <c r="K17" s="60"/>
      <c r="L17" s="60"/>
      <c r="M17" s="60"/>
      <c r="N17" s="60"/>
      <c r="O17" s="60"/>
      <c r="P17" s="60"/>
      <c r="Q17" s="60"/>
      <c r="R17" s="60"/>
      <c r="S17" s="60"/>
      <c r="T17" s="60"/>
      <c r="U17" s="27"/>
    </row>
    <row r="19" spans="1:22" x14ac:dyDescent="0.35">
      <c r="A19" s="138" t="s">
        <v>49</v>
      </c>
      <c r="B19" s="63"/>
      <c r="C19" s="63"/>
      <c r="D19" s="63"/>
      <c r="E19" s="63"/>
      <c r="F19" s="63"/>
      <c r="G19" s="63"/>
      <c r="H19" s="63"/>
      <c r="I19" s="63"/>
      <c r="J19" s="63"/>
      <c r="K19" s="63"/>
      <c r="L19" s="63"/>
      <c r="M19" s="63"/>
      <c r="N19" s="63"/>
      <c r="O19" s="63"/>
      <c r="P19" s="63"/>
      <c r="Q19" s="63"/>
      <c r="R19" s="63"/>
      <c r="S19" s="63"/>
      <c r="T19" s="63"/>
      <c r="U19" s="63"/>
      <c r="V19" s="63"/>
    </row>
    <row r="20" spans="1:22" ht="15" thickBot="1" x14ac:dyDescent="0.4">
      <c r="A20" s="63"/>
      <c r="B20" s="63"/>
      <c r="C20" s="63"/>
      <c r="D20" s="63"/>
      <c r="E20" s="63"/>
      <c r="F20" s="63"/>
      <c r="G20" s="63"/>
      <c r="H20" s="63"/>
      <c r="I20" s="63"/>
      <c r="J20" s="63"/>
      <c r="K20" s="63"/>
      <c r="L20" s="63"/>
      <c r="M20" s="63"/>
      <c r="N20" s="63"/>
      <c r="O20" s="63"/>
      <c r="P20" s="63"/>
      <c r="Q20" s="63"/>
      <c r="R20" s="63"/>
      <c r="S20" s="63"/>
      <c r="T20" s="63"/>
      <c r="U20" s="63"/>
      <c r="V20" s="63"/>
    </row>
    <row r="21" spans="1:22" ht="15" thickBot="1" x14ac:dyDescent="0.4">
      <c r="A21" s="142" t="s">
        <v>31</v>
      </c>
      <c r="B21" s="143"/>
      <c r="C21" s="139" t="s">
        <v>0</v>
      </c>
      <c r="D21" s="140" t="s">
        <v>1</v>
      </c>
      <c r="E21" s="140" t="s">
        <v>2</v>
      </c>
      <c r="F21" s="140" t="s">
        <v>3</v>
      </c>
      <c r="G21" s="140" t="s">
        <v>4</v>
      </c>
      <c r="H21" s="140" t="s">
        <v>5</v>
      </c>
      <c r="I21" s="140" t="s">
        <v>6</v>
      </c>
      <c r="J21" s="140" t="s">
        <v>7</v>
      </c>
      <c r="K21" s="140" t="s">
        <v>8</v>
      </c>
      <c r="L21" s="140" t="s">
        <v>9</v>
      </c>
      <c r="M21" s="140" t="s">
        <v>10</v>
      </c>
      <c r="N21" s="316" t="s">
        <v>42</v>
      </c>
      <c r="O21" s="140" t="s">
        <v>11</v>
      </c>
      <c r="P21" s="140" t="s">
        <v>12</v>
      </c>
      <c r="Q21" s="140" t="s">
        <v>13</v>
      </c>
      <c r="R21" s="140" t="s">
        <v>14</v>
      </c>
      <c r="S21" s="140" t="s">
        <v>15</v>
      </c>
      <c r="T21" s="141" t="s">
        <v>16</v>
      </c>
      <c r="U21" s="63"/>
      <c r="V21" s="63"/>
    </row>
    <row r="22" spans="1:22" s="5" customFormat="1" x14ac:dyDescent="0.35">
      <c r="A22" s="457" t="s">
        <v>32</v>
      </c>
      <c r="B22" s="458"/>
      <c r="C22" s="457">
        <f t="shared" ref="C22:H22" si="3">C15</f>
        <v>144</v>
      </c>
      <c r="D22" s="459">
        <f t="shared" si="3"/>
        <v>262</v>
      </c>
      <c r="E22" s="459">
        <f t="shared" si="3"/>
        <v>294</v>
      </c>
      <c r="F22" s="459">
        <f t="shared" si="3"/>
        <v>732</v>
      </c>
      <c r="G22" s="459">
        <f t="shared" si="3"/>
        <v>619</v>
      </c>
      <c r="H22" s="459">
        <f t="shared" si="3"/>
        <v>1094</v>
      </c>
      <c r="I22" s="459">
        <f>I4</f>
        <v>1031</v>
      </c>
      <c r="J22" s="459">
        <f>J4</f>
        <v>1050</v>
      </c>
      <c r="K22" s="459">
        <f>K4</f>
        <v>1168</v>
      </c>
      <c r="L22" s="459"/>
      <c r="M22" s="459"/>
      <c r="N22" s="459"/>
      <c r="O22" s="459"/>
      <c r="P22" s="459"/>
      <c r="Q22" s="459"/>
      <c r="R22" s="459"/>
      <c r="S22" s="459"/>
      <c r="T22" s="458"/>
      <c r="U22" s="136"/>
      <c r="V22" s="136"/>
    </row>
    <row r="23" spans="1:22" s="5" customFormat="1" x14ac:dyDescent="0.35">
      <c r="A23" s="460" t="s">
        <v>33</v>
      </c>
      <c r="B23" s="437"/>
      <c r="C23" s="460"/>
      <c r="D23" s="436"/>
      <c r="E23" s="436"/>
      <c r="F23" s="436"/>
      <c r="G23" s="436"/>
      <c r="H23" s="436"/>
      <c r="I23" s="436"/>
      <c r="J23" s="436"/>
      <c r="K23" s="436"/>
      <c r="L23" s="436">
        <f>L15</f>
        <v>1006.9185185185186</v>
      </c>
      <c r="M23" s="436">
        <f t="shared" ref="M23" si="4">M15</f>
        <v>1384.9185185185186</v>
      </c>
      <c r="N23" s="436">
        <f t="shared" ref="N23:T23" si="5">N15</f>
        <v>1652.4185185185186</v>
      </c>
      <c r="O23" s="436">
        <f t="shared" si="5"/>
        <v>1717</v>
      </c>
      <c r="P23" s="436">
        <f t="shared" si="5"/>
        <v>1318</v>
      </c>
      <c r="Q23" s="436">
        <f t="shared" si="5"/>
        <v>1229</v>
      </c>
      <c r="R23" s="436">
        <f t="shared" si="5"/>
        <v>968</v>
      </c>
      <c r="S23" s="436">
        <f t="shared" si="5"/>
        <v>676</v>
      </c>
      <c r="T23" s="437">
        <f t="shared" si="5"/>
        <v>556</v>
      </c>
      <c r="U23" s="136"/>
      <c r="V23" s="136"/>
    </row>
    <row r="24" spans="1:22" s="5" customFormat="1" ht="15" thickBot="1" x14ac:dyDescent="0.4">
      <c r="A24" s="461" t="s">
        <v>503</v>
      </c>
      <c r="B24" s="444"/>
      <c r="C24" s="461">
        <v>600</v>
      </c>
      <c r="D24" s="443">
        <v>600</v>
      </c>
      <c r="E24" s="443">
        <v>600</v>
      </c>
      <c r="F24" s="443">
        <v>600</v>
      </c>
      <c r="G24" s="443">
        <v>600</v>
      </c>
      <c r="H24" s="443">
        <v>600</v>
      </c>
      <c r="I24" s="443">
        <v>1098</v>
      </c>
      <c r="J24" s="443">
        <v>1098</v>
      </c>
      <c r="K24" s="443">
        <v>1098</v>
      </c>
      <c r="L24" s="443">
        <v>1098</v>
      </c>
      <c r="M24" s="443">
        <v>1098</v>
      </c>
      <c r="N24" s="443">
        <v>1098</v>
      </c>
      <c r="O24" s="443">
        <v>1098</v>
      </c>
      <c r="P24" s="443">
        <v>1098</v>
      </c>
      <c r="Q24" s="443">
        <v>1098</v>
      </c>
      <c r="R24" s="443">
        <v>1098</v>
      </c>
      <c r="S24" s="443">
        <v>1098</v>
      </c>
      <c r="T24" s="444">
        <v>1098</v>
      </c>
      <c r="U24" s="136"/>
      <c r="V24" s="136"/>
    </row>
    <row r="27" spans="1:22" x14ac:dyDescent="0.35">
      <c r="A27" s="19" t="s">
        <v>88</v>
      </c>
      <c r="B27" s="26"/>
      <c r="C27" s="60"/>
    </row>
    <row r="28" spans="1:22" ht="15" thickBot="1" x14ac:dyDescent="0.4">
      <c r="A28" s="19"/>
      <c r="B28" s="26"/>
      <c r="C28" s="60"/>
      <c r="N28" s="10"/>
      <c r="O28" s="10"/>
      <c r="P28" s="10"/>
    </row>
    <row r="29" spans="1:22" s="58" customFormat="1" ht="15" thickBot="1" x14ac:dyDescent="0.4">
      <c r="A29" s="146" t="s">
        <v>485</v>
      </c>
      <c r="B29" s="147"/>
      <c r="C29" s="60"/>
      <c r="N29" s="59"/>
      <c r="O29" s="59"/>
      <c r="P29" s="59"/>
    </row>
    <row r="30" spans="1:22" x14ac:dyDescent="0.35">
      <c r="A30" s="462" t="s">
        <v>483</v>
      </c>
      <c r="B30" s="463">
        <v>600</v>
      </c>
      <c r="C30" s="60"/>
      <c r="N30" s="2"/>
      <c r="O30" s="5"/>
    </row>
    <row r="31" spans="1:22" x14ac:dyDescent="0.35">
      <c r="A31" s="464" t="s">
        <v>948</v>
      </c>
      <c r="B31" s="465">
        <v>1098</v>
      </c>
      <c r="C31" s="60"/>
      <c r="N31" s="2"/>
    </row>
    <row r="32" spans="1:22" x14ac:dyDescent="0.35">
      <c r="A32" s="464" t="s">
        <v>949</v>
      </c>
      <c r="B32" s="426">
        <f>SUM(C24:K24)</f>
        <v>6894</v>
      </c>
      <c r="C32" s="60"/>
      <c r="N32" s="2"/>
      <c r="P32" s="10"/>
      <c r="Q32" s="10"/>
      <c r="R32" s="10"/>
      <c r="S32" s="10"/>
    </row>
    <row r="33" spans="1:18" x14ac:dyDescent="0.35">
      <c r="A33" s="464" t="s">
        <v>950</v>
      </c>
      <c r="B33" s="426">
        <f>SUM(C22:K22)</f>
        <v>6394</v>
      </c>
      <c r="C33" s="60"/>
      <c r="N33" s="2"/>
      <c r="R33" s="9"/>
    </row>
    <row r="34" spans="1:18" x14ac:dyDescent="0.35">
      <c r="A34" s="464" t="s">
        <v>496</v>
      </c>
      <c r="B34" s="426">
        <f>B32-B33</f>
        <v>500</v>
      </c>
      <c r="C34" s="60"/>
      <c r="N34" s="2"/>
      <c r="R34" s="9"/>
    </row>
    <row r="35" spans="1:18" x14ac:dyDescent="0.35">
      <c r="A35" s="464" t="s">
        <v>951</v>
      </c>
      <c r="B35" s="426">
        <f>SUM(L24:P24)</f>
        <v>5490</v>
      </c>
      <c r="C35" s="60"/>
      <c r="N35" s="2"/>
      <c r="O35" s="5"/>
      <c r="R35" s="9"/>
    </row>
    <row r="36" spans="1:18" x14ac:dyDescent="0.35">
      <c r="A36" s="464" t="s">
        <v>504</v>
      </c>
      <c r="B36" s="426">
        <f>B34+B35</f>
        <v>5990</v>
      </c>
      <c r="C36" s="60"/>
      <c r="N36" s="2"/>
      <c r="O36" s="5"/>
      <c r="R36" s="9"/>
    </row>
    <row r="37" spans="1:18" ht="15" thickBot="1" x14ac:dyDescent="0.4">
      <c r="A37" s="466" t="s">
        <v>484</v>
      </c>
      <c r="B37" s="467">
        <f>B36*0.05</f>
        <v>299.5</v>
      </c>
      <c r="C37" s="60"/>
      <c r="N37" s="2"/>
      <c r="O37" s="5"/>
    </row>
    <row r="38" spans="1:18" x14ac:dyDescent="0.35">
      <c r="A38" s="468" t="s">
        <v>490</v>
      </c>
      <c r="B38" s="469">
        <f>B36+B37</f>
        <v>6289.5</v>
      </c>
      <c r="C38" s="60"/>
    </row>
    <row r="39" spans="1:18" ht="15" thickBot="1" x14ac:dyDescent="0.4">
      <c r="A39" s="470" t="s">
        <v>494</v>
      </c>
      <c r="B39" s="471">
        <f>B38/5</f>
        <v>1257.9000000000001</v>
      </c>
      <c r="C39" s="60"/>
    </row>
    <row r="40" spans="1:18" ht="15" thickBot="1" x14ac:dyDescent="0.4">
      <c r="A40" s="62"/>
      <c r="B40" s="62"/>
      <c r="C40" s="60"/>
      <c r="N40" s="10"/>
    </row>
    <row r="41" spans="1:18" s="58" customFormat="1" ht="15" thickBot="1" x14ac:dyDescent="0.4">
      <c r="A41" s="146" t="s">
        <v>953</v>
      </c>
      <c r="B41" s="148"/>
      <c r="C41" s="60"/>
      <c r="N41" s="59"/>
    </row>
    <row r="42" spans="1:18" s="58" customFormat="1" x14ac:dyDescent="0.35">
      <c r="A42" s="462" t="s">
        <v>495</v>
      </c>
      <c r="B42" s="472">
        <f>SUM(L5:P6)</f>
        <v>4432</v>
      </c>
      <c r="C42" s="60"/>
      <c r="N42" s="59"/>
    </row>
    <row r="43" spans="1:18" s="58" customFormat="1" x14ac:dyDescent="0.35">
      <c r="A43" s="464" t="s">
        <v>486</v>
      </c>
      <c r="B43" s="426">
        <f>SUM(L7:P7)</f>
        <v>5.5555555555555554</v>
      </c>
      <c r="C43" s="60"/>
      <c r="N43" s="59"/>
    </row>
    <row r="44" spans="1:18" s="58" customFormat="1" x14ac:dyDescent="0.35">
      <c r="A44" s="464" t="s">
        <v>487</v>
      </c>
      <c r="B44" s="426">
        <f>SUM(L8:P8)</f>
        <v>353.19999999999993</v>
      </c>
      <c r="C44" s="60"/>
      <c r="N44" s="59"/>
    </row>
    <row r="45" spans="1:18" s="58" customFormat="1" x14ac:dyDescent="0.35">
      <c r="A45" s="464" t="s">
        <v>971</v>
      </c>
      <c r="B45" s="426">
        <f>SUM(L9:P9)</f>
        <v>31.5</v>
      </c>
      <c r="C45" s="60"/>
      <c r="N45" s="59"/>
    </row>
    <row r="46" spans="1:18" s="58" customFormat="1" x14ac:dyDescent="0.35">
      <c r="A46" s="464" t="s">
        <v>99</v>
      </c>
      <c r="B46" s="426">
        <f>SUM(L10:P10)</f>
        <v>202</v>
      </c>
      <c r="C46" s="60"/>
      <c r="N46" s="59"/>
    </row>
    <row r="47" spans="1:18" s="58" customFormat="1" x14ac:dyDescent="0.35">
      <c r="A47" s="464" t="s">
        <v>488</v>
      </c>
      <c r="B47" s="426">
        <f>SUM(L11:P11)</f>
        <v>0</v>
      </c>
      <c r="C47" s="60"/>
      <c r="N47" s="59"/>
    </row>
    <row r="48" spans="1:18" s="58" customFormat="1" ht="15" thickBot="1" x14ac:dyDescent="0.4">
      <c r="A48" s="466" t="s">
        <v>489</v>
      </c>
      <c r="B48" s="467">
        <f>SUM(L12:P14)</f>
        <v>2055</v>
      </c>
      <c r="C48" s="60"/>
      <c r="N48" s="59"/>
    </row>
    <row r="49" spans="1:14" s="58" customFormat="1" ht="15" thickBot="1" x14ac:dyDescent="0.4">
      <c r="A49" s="473" t="s">
        <v>952</v>
      </c>
      <c r="B49" s="145">
        <f>SUM(B42:B48)</f>
        <v>7079.2555555555555</v>
      </c>
      <c r="C49" s="60"/>
      <c r="N49" s="59"/>
    </row>
    <row r="50" spans="1:14" s="58" customFormat="1" ht="15" thickBot="1" x14ac:dyDescent="0.4">
      <c r="A50" s="474" t="s">
        <v>491</v>
      </c>
      <c r="B50" s="475">
        <f>B49-B38</f>
        <v>789.75555555555547</v>
      </c>
      <c r="C50" s="60"/>
      <c r="N50" s="59"/>
    </row>
    <row r="51" spans="1:14" s="58" customFormat="1" ht="15" thickBot="1" x14ac:dyDescent="0.4">
      <c r="A51" s="22"/>
      <c r="B51" s="17"/>
      <c r="C51" s="60"/>
      <c r="N51" s="59"/>
    </row>
    <row r="52" spans="1:14" s="58" customFormat="1" ht="15" thickBot="1" x14ac:dyDescent="0.4">
      <c r="A52" s="476" t="s">
        <v>492</v>
      </c>
      <c r="B52" s="477">
        <f>B49/B39</f>
        <v>5.6278365176528782</v>
      </c>
      <c r="C52" s="144" t="s">
        <v>493</v>
      </c>
      <c r="N52" s="59"/>
    </row>
    <row r="53" spans="1:14" x14ac:dyDescent="0.35">
      <c r="A53" s="62"/>
      <c r="B53" s="62"/>
      <c r="C53" s="60"/>
    </row>
  </sheetData>
  <sheetProtection algorithmName="SHA-512" hashValue="qNsuYaO2W9EJWoz4IpB/YKggDtWmpOZmfqt7ZEkVFltBjrxPWFvUhxyORMjVpoUA0aIChxSdBzMTL1xb8bBnZA==" saltValue="2yoSNm3ThmXhUJ74V5cOJg==" spinCount="100000" sheet="1" objects="1" scenarios="1"/>
  <pageMargins left="0.23622047244094491" right="0.23622047244094491" top="0.74803149606299213" bottom="0.74803149606299213" header="0.31496062992125984" footer="0.31496062992125984"/>
  <pageSetup paperSize="8" scale="77" fitToHeight="0" orientation="landscape" r:id="rId1"/>
  <headerFooter>
    <oddFooter>&amp;C&amp;P of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5"/>
  <sheetViews>
    <sheetView zoomScaleNormal="100" workbookViewId="0">
      <selection activeCell="F14" sqref="F14"/>
    </sheetView>
  </sheetViews>
  <sheetFormatPr defaultColWidth="9.1796875" defaultRowHeight="14.5" x14ac:dyDescent="0.35"/>
  <cols>
    <col min="1" max="1" width="10.81640625" style="9" customWidth="1"/>
    <col min="2" max="2" width="18.453125" style="9" customWidth="1"/>
    <col min="3" max="3" width="26" style="2" customWidth="1"/>
    <col min="4" max="13" width="9.26953125" style="9" customWidth="1"/>
    <col min="14" max="16384" width="9.1796875" style="9"/>
  </cols>
  <sheetData>
    <row r="1" spans="1:14" ht="21.5" thickBot="1" x14ac:dyDescent="0.55000000000000004">
      <c r="A1" s="303" t="s">
        <v>165</v>
      </c>
      <c r="B1" s="10"/>
      <c r="C1" s="6"/>
      <c r="D1" s="10"/>
      <c r="E1" s="10"/>
      <c r="F1" s="10"/>
      <c r="G1" s="10"/>
      <c r="H1" s="10"/>
      <c r="I1" s="10"/>
      <c r="J1" s="10"/>
      <c r="K1" s="10"/>
      <c r="L1" s="10"/>
      <c r="M1" s="10"/>
    </row>
    <row r="2" spans="1:14" s="58" customFormat="1" ht="43.5" x14ac:dyDescent="0.35">
      <c r="A2" s="308" t="s">
        <v>913</v>
      </c>
      <c r="B2" s="83" t="s">
        <v>938</v>
      </c>
      <c r="C2" s="338" t="s">
        <v>919</v>
      </c>
      <c r="D2" s="302" t="s">
        <v>497</v>
      </c>
      <c r="E2" s="83" t="s">
        <v>9</v>
      </c>
      <c r="F2" s="83" t="s">
        <v>10</v>
      </c>
      <c r="G2" s="83" t="s">
        <v>42</v>
      </c>
      <c r="H2" s="83" t="s">
        <v>11</v>
      </c>
      <c r="I2" s="83" t="s">
        <v>12</v>
      </c>
      <c r="J2" s="83" t="s">
        <v>13</v>
      </c>
      <c r="K2" s="83" t="s">
        <v>14</v>
      </c>
      <c r="L2" s="83" t="s">
        <v>15</v>
      </c>
      <c r="M2" s="110" t="s">
        <v>16</v>
      </c>
      <c r="N2" s="82" t="s">
        <v>497</v>
      </c>
    </row>
    <row r="3" spans="1:14" s="23" customFormat="1" x14ac:dyDescent="0.35">
      <c r="A3" s="70" t="s">
        <v>939</v>
      </c>
      <c r="B3" s="67" t="s">
        <v>22</v>
      </c>
      <c r="C3" s="412" t="s">
        <v>942</v>
      </c>
      <c r="D3" s="413">
        <v>3</v>
      </c>
      <c r="E3" s="67"/>
      <c r="F3" s="68">
        <v>3</v>
      </c>
      <c r="G3" s="67"/>
      <c r="H3" s="67"/>
      <c r="I3" s="67"/>
      <c r="J3" s="67"/>
      <c r="K3" s="67"/>
      <c r="L3" s="67"/>
      <c r="M3" s="113"/>
      <c r="N3" s="73">
        <f t="shared" ref="N3:N8" si="0">SUM(E3:M3)</f>
        <v>3</v>
      </c>
    </row>
    <row r="4" spans="1:14" s="23" customFormat="1" x14ac:dyDescent="0.35">
      <c r="A4" s="70" t="s">
        <v>940</v>
      </c>
      <c r="B4" s="67" t="s">
        <v>22</v>
      </c>
      <c r="C4" s="412" t="s">
        <v>943</v>
      </c>
      <c r="D4" s="413">
        <v>12</v>
      </c>
      <c r="E4" s="67"/>
      <c r="F4" s="65"/>
      <c r="G4" s="68">
        <v>12</v>
      </c>
      <c r="H4" s="67"/>
      <c r="I4" s="67"/>
      <c r="J4" s="67"/>
      <c r="K4" s="67"/>
      <c r="L4" s="67"/>
      <c r="M4" s="113"/>
      <c r="N4" s="73">
        <f t="shared" si="0"/>
        <v>12</v>
      </c>
    </row>
    <row r="5" spans="1:14" s="23" customFormat="1" ht="29" x14ac:dyDescent="0.35">
      <c r="A5" s="70" t="s">
        <v>962</v>
      </c>
      <c r="B5" s="65" t="s">
        <v>25</v>
      </c>
      <c r="C5" s="414" t="s">
        <v>964</v>
      </c>
      <c r="D5" s="76">
        <v>56</v>
      </c>
      <c r="E5" s="65"/>
      <c r="F5" s="65"/>
      <c r="G5" s="66">
        <v>56</v>
      </c>
      <c r="H5" s="65"/>
      <c r="I5" s="65"/>
      <c r="J5" s="65"/>
      <c r="K5" s="65"/>
      <c r="L5" s="65"/>
      <c r="M5" s="112"/>
      <c r="N5" s="73">
        <f t="shared" si="0"/>
        <v>56</v>
      </c>
    </row>
    <row r="6" spans="1:14" s="57" customFormat="1" ht="29" x14ac:dyDescent="0.35">
      <c r="A6" s="415" t="s">
        <v>962</v>
      </c>
      <c r="B6" s="329" t="s">
        <v>25</v>
      </c>
      <c r="C6" s="416" t="s">
        <v>963</v>
      </c>
      <c r="D6" s="417">
        <v>24</v>
      </c>
      <c r="E6" s="329"/>
      <c r="F6" s="329"/>
      <c r="G6" s="340">
        <v>24</v>
      </c>
      <c r="H6" s="329"/>
      <c r="I6" s="329"/>
      <c r="J6" s="329"/>
      <c r="K6" s="329"/>
      <c r="L6" s="329"/>
      <c r="M6" s="330"/>
      <c r="N6" s="73">
        <f t="shared" si="0"/>
        <v>24</v>
      </c>
    </row>
    <row r="7" spans="1:14" s="23" customFormat="1" ht="15" thickBot="1" x14ac:dyDescent="0.4">
      <c r="A7" s="72" t="s">
        <v>941</v>
      </c>
      <c r="B7" s="109" t="s">
        <v>28</v>
      </c>
      <c r="C7" s="418" t="s">
        <v>970</v>
      </c>
      <c r="D7" s="419">
        <v>115</v>
      </c>
      <c r="E7" s="109"/>
      <c r="F7" s="93"/>
      <c r="G7" s="335">
        <v>7</v>
      </c>
      <c r="H7" s="335">
        <v>36</v>
      </c>
      <c r="I7" s="335">
        <v>36</v>
      </c>
      <c r="J7" s="335">
        <v>36</v>
      </c>
      <c r="K7" s="109"/>
      <c r="L7" s="109"/>
      <c r="M7" s="128"/>
      <c r="N7" s="75">
        <f t="shared" si="0"/>
        <v>115</v>
      </c>
    </row>
    <row r="8" spans="1:14" ht="15" thickBot="1" x14ac:dyDescent="0.4">
      <c r="A8" s="315"/>
      <c r="B8" s="86"/>
      <c r="C8" s="339" t="s">
        <v>17</v>
      </c>
      <c r="D8" s="88">
        <f t="shared" ref="D8:M8" si="1">SUM(D3:D7)</f>
        <v>210</v>
      </c>
      <c r="E8" s="86">
        <f t="shared" si="1"/>
        <v>0</v>
      </c>
      <c r="F8" s="86">
        <f t="shared" si="1"/>
        <v>3</v>
      </c>
      <c r="G8" s="86">
        <f>SUM(G3:G7)</f>
        <v>99</v>
      </c>
      <c r="H8" s="86">
        <f t="shared" si="1"/>
        <v>36</v>
      </c>
      <c r="I8" s="86">
        <f t="shared" si="1"/>
        <v>36</v>
      </c>
      <c r="J8" s="86">
        <f t="shared" si="1"/>
        <v>36</v>
      </c>
      <c r="K8" s="86">
        <f t="shared" si="1"/>
        <v>0</v>
      </c>
      <c r="L8" s="86">
        <f t="shared" si="1"/>
        <v>0</v>
      </c>
      <c r="M8" s="129">
        <f t="shared" si="1"/>
        <v>0</v>
      </c>
      <c r="N8" s="85">
        <f t="shared" si="0"/>
        <v>210</v>
      </c>
    </row>
    <row r="9" spans="1:14" x14ac:dyDescent="0.35">
      <c r="A9" s="57"/>
      <c r="B9" s="64"/>
      <c r="C9" s="157"/>
      <c r="D9" s="57"/>
      <c r="E9" s="57"/>
      <c r="F9" s="57"/>
      <c r="G9" s="57"/>
      <c r="H9" s="57"/>
      <c r="I9" s="57"/>
      <c r="J9" s="57"/>
      <c r="K9" s="57"/>
      <c r="L9" s="57"/>
    </row>
    <row r="10" spans="1:14" x14ac:dyDescent="0.35">
      <c r="A10" s="57"/>
      <c r="B10" s="57"/>
      <c r="C10" s="157"/>
      <c r="D10" s="57"/>
      <c r="E10" s="57"/>
      <c r="F10" s="57"/>
      <c r="G10" s="57"/>
      <c r="H10" s="57"/>
      <c r="I10" s="57"/>
      <c r="J10" s="57"/>
      <c r="K10" s="57"/>
      <c r="L10" s="57"/>
    </row>
    <row r="11" spans="1:14" x14ac:dyDescent="0.35">
      <c r="A11" s="57"/>
      <c r="B11" s="57"/>
      <c r="C11" s="357"/>
    </row>
    <row r="12" spans="1:14" x14ac:dyDescent="0.35">
      <c r="A12" s="57"/>
      <c r="B12" s="57"/>
    </row>
    <row r="13" spans="1:14" x14ac:dyDescent="0.35">
      <c r="A13" s="57"/>
      <c r="B13" s="57"/>
    </row>
    <row r="14" spans="1:14" x14ac:dyDescent="0.35">
      <c r="A14" s="57"/>
      <c r="B14" s="57"/>
    </row>
    <row r="15" spans="1:14" x14ac:dyDescent="0.35">
      <c r="A15" s="57"/>
      <c r="B15" s="57"/>
    </row>
  </sheetData>
  <sheetProtection algorithmName="SHA-512" hashValue="bxu1PB+Sb4THOTfXgVZGMgDN/T1EaeKIh4ZexdySbEeSwUAT/B/xkNURvQbG5/+smCAhyKXRNzwnv3hMOznUAg==" saltValue="syRlMbOx9Njr8IusUVzhRQ==" spinCount="100000" sheet="1" objects="1" scenarios="1"/>
  <pageMargins left="0.23622047244094491" right="0.23622047244094491" top="0.74803149606299213" bottom="0.74803149606299213" header="0.31496062992125984" footer="0.31496062992125984"/>
  <pageSetup paperSize="8" scale="76" fitToHeight="0" orientation="landscape" r:id="rId1"/>
  <headerFooter>
    <oddFooter>&amp;C&amp;P of &amp;N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D80"/>
  <sheetViews>
    <sheetView topLeftCell="A28" zoomScale="55" zoomScaleNormal="55" workbookViewId="0">
      <selection activeCell="B51" sqref="B51"/>
    </sheetView>
  </sheetViews>
  <sheetFormatPr defaultRowHeight="14.5" x14ac:dyDescent="0.35"/>
  <cols>
    <col min="1" max="1" width="61.453125" customWidth="1"/>
    <col min="2" max="2" width="12" customWidth="1"/>
    <col min="3" max="3" width="16.453125" customWidth="1"/>
  </cols>
  <sheetData>
    <row r="1" spans="1:3" s="9" customFormat="1" x14ac:dyDescent="0.35">
      <c r="A1" s="32" t="s">
        <v>110</v>
      </c>
    </row>
    <row r="2" spans="1:3" s="9" customFormat="1" x14ac:dyDescent="0.35">
      <c r="A2" s="30" t="s">
        <v>103</v>
      </c>
      <c r="B2" s="9" t="s">
        <v>105</v>
      </c>
    </row>
    <row r="3" spans="1:3" s="9" customFormat="1" x14ac:dyDescent="0.35">
      <c r="A3" s="31" t="s">
        <v>97</v>
      </c>
      <c r="B3" s="29">
        <v>88</v>
      </c>
      <c r="C3" s="29"/>
    </row>
    <row r="4" spans="1:3" s="9" customFormat="1" x14ac:dyDescent="0.35">
      <c r="A4" s="31" t="s">
        <v>95</v>
      </c>
      <c r="B4" s="29">
        <v>167</v>
      </c>
    </row>
    <row r="5" spans="1:3" s="9" customFormat="1" x14ac:dyDescent="0.35">
      <c r="A5" s="31" t="s">
        <v>94</v>
      </c>
      <c r="B5" s="29">
        <v>96</v>
      </c>
    </row>
    <row r="6" spans="1:3" s="9" customFormat="1" x14ac:dyDescent="0.35">
      <c r="A6" s="31" t="s">
        <v>98</v>
      </c>
      <c r="B6" s="29">
        <v>4845</v>
      </c>
    </row>
    <row r="7" spans="1:3" s="9" customFormat="1" x14ac:dyDescent="0.35">
      <c r="A7" s="31" t="s">
        <v>96</v>
      </c>
      <c r="B7" s="29">
        <v>392</v>
      </c>
    </row>
    <row r="8" spans="1:3" s="9" customFormat="1" x14ac:dyDescent="0.35">
      <c r="A8" s="31" t="s">
        <v>93</v>
      </c>
      <c r="B8" s="29">
        <v>1510</v>
      </c>
    </row>
    <row r="9" spans="1:3" s="9" customFormat="1" x14ac:dyDescent="0.35">
      <c r="A9" s="31" t="s">
        <v>104</v>
      </c>
      <c r="B9" s="29">
        <v>7098</v>
      </c>
    </row>
    <row r="11" spans="1:3" x14ac:dyDescent="0.35">
      <c r="A11" s="19" t="s">
        <v>109</v>
      </c>
    </row>
    <row r="12" spans="1:3" x14ac:dyDescent="0.35">
      <c r="A12" s="30" t="s">
        <v>103</v>
      </c>
      <c r="B12" t="s">
        <v>102</v>
      </c>
      <c r="C12" s="10" t="s">
        <v>106</v>
      </c>
    </row>
    <row r="13" spans="1:3" x14ac:dyDescent="0.35">
      <c r="A13" s="31" t="s">
        <v>97</v>
      </c>
      <c r="B13" s="29">
        <v>15</v>
      </c>
      <c r="C13" s="11">
        <f>GETPIVOTDATA("Total",$A$12,"Spatial Area","Elsewhere")*90%</f>
        <v>13.5</v>
      </c>
    </row>
    <row r="14" spans="1:3" x14ac:dyDescent="0.35">
      <c r="A14" s="31" t="s">
        <v>98</v>
      </c>
      <c r="B14" s="29">
        <v>5</v>
      </c>
      <c r="C14" s="11">
        <f>GETPIVOTDATA("Total",$A$12,"Spatial Area","Greenfield edge of Warwick, Leamington and Whitnash")*90%</f>
        <v>4.5</v>
      </c>
    </row>
    <row r="15" spans="1:3" x14ac:dyDescent="0.35">
      <c r="A15" s="31" t="s">
        <v>93</v>
      </c>
      <c r="B15" s="29">
        <v>271</v>
      </c>
      <c r="C15" s="11">
        <f>GETPIVOTDATA("Total",$A$12,"Spatial Area","Urban brownfield")*90%</f>
        <v>243.9</v>
      </c>
    </row>
    <row r="16" spans="1:3" x14ac:dyDescent="0.35">
      <c r="A16" s="31" t="s">
        <v>104</v>
      </c>
      <c r="B16" s="29">
        <v>291</v>
      </c>
      <c r="C16" s="11">
        <f>SUM(C13:C15)</f>
        <v>261.89999999999998</v>
      </c>
    </row>
    <row r="17" spans="1:3" s="9" customFormat="1" x14ac:dyDescent="0.35">
      <c r="A17" s="31"/>
      <c r="B17" s="29"/>
      <c r="C17" s="11"/>
    </row>
    <row r="18" spans="1:3" x14ac:dyDescent="0.35">
      <c r="A18" s="19" t="s">
        <v>114</v>
      </c>
    </row>
    <row r="19" spans="1:3" x14ac:dyDescent="0.35">
      <c r="A19" s="30" t="s">
        <v>103</v>
      </c>
      <c r="B19" t="s">
        <v>102</v>
      </c>
    </row>
    <row r="20" spans="1:3" x14ac:dyDescent="0.35">
      <c r="A20" s="31" t="s">
        <v>93</v>
      </c>
      <c r="B20" s="29">
        <v>200</v>
      </c>
    </row>
    <row r="21" spans="1:3" x14ac:dyDescent="0.35">
      <c r="A21" s="31" t="s">
        <v>104</v>
      </c>
      <c r="B21" s="29">
        <v>200</v>
      </c>
    </row>
    <row r="22" spans="1:3" x14ac:dyDescent="0.35">
      <c r="A22" s="31"/>
      <c r="B22" s="29"/>
    </row>
    <row r="23" spans="1:3" x14ac:dyDescent="0.35">
      <c r="A23" s="19" t="s">
        <v>113</v>
      </c>
      <c r="B23" s="9"/>
    </row>
    <row r="24" spans="1:3" s="9" customFormat="1" x14ac:dyDescent="0.35">
      <c r="A24" s="30" t="s">
        <v>103</v>
      </c>
      <c r="B24" s="9" t="s">
        <v>102</v>
      </c>
    </row>
    <row r="25" spans="1:3" s="9" customFormat="1" x14ac:dyDescent="0.35">
      <c r="A25" s="31" t="s">
        <v>97</v>
      </c>
      <c r="B25" s="29">
        <v>20</v>
      </c>
    </row>
    <row r="26" spans="1:3" x14ac:dyDescent="0.35">
      <c r="A26" s="31" t="s">
        <v>93</v>
      </c>
      <c r="B26" s="29">
        <v>910</v>
      </c>
    </row>
    <row r="27" spans="1:3" x14ac:dyDescent="0.35">
      <c r="A27" s="31" t="s">
        <v>107</v>
      </c>
      <c r="B27" s="29">
        <v>0</v>
      </c>
    </row>
    <row r="28" spans="1:3" x14ac:dyDescent="0.35">
      <c r="A28" s="31" t="s">
        <v>104</v>
      </c>
      <c r="B28" s="29">
        <v>930</v>
      </c>
    </row>
    <row r="29" spans="1:3" s="9" customFormat="1" x14ac:dyDescent="0.35">
      <c r="A29" s="31"/>
      <c r="B29" s="29"/>
    </row>
    <row r="30" spans="1:3" x14ac:dyDescent="0.35">
      <c r="A30" s="19" t="s">
        <v>111</v>
      </c>
    </row>
    <row r="31" spans="1:3" x14ac:dyDescent="0.35">
      <c r="A31" s="30" t="s">
        <v>103</v>
      </c>
      <c r="B31" t="s">
        <v>102</v>
      </c>
    </row>
    <row r="32" spans="1:3" x14ac:dyDescent="0.35">
      <c r="A32" s="31" t="s">
        <v>95</v>
      </c>
      <c r="B32" s="29">
        <v>20</v>
      </c>
    </row>
    <row r="33" spans="1:2" x14ac:dyDescent="0.35">
      <c r="A33" s="31" t="s">
        <v>94</v>
      </c>
      <c r="B33" s="29">
        <v>760</v>
      </c>
    </row>
    <row r="34" spans="1:2" x14ac:dyDescent="0.35">
      <c r="A34" s="31" t="s">
        <v>98</v>
      </c>
      <c r="B34" s="29">
        <v>900</v>
      </c>
    </row>
    <row r="35" spans="1:2" x14ac:dyDescent="0.35">
      <c r="A35" s="31" t="s">
        <v>107</v>
      </c>
      <c r="B35" s="29">
        <v>0</v>
      </c>
    </row>
    <row r="36" spans="1:2" x14ac:dyDescent="0.35">
      <c r="A36" s="31" t="s">
        <v>104</v>
      </c>
      <c r="B36" s="29">
        <v>1680</v>
      </c>
    </row>
    <row r="37" spans="1:2" s="9" customFormat="1" x14ac:dyDescent="0.35">
      <c r="A37" s="31"/>
      <c r="B37" s="29"/>
    </row>
    <row r="38" spans="1:2" x14ac:dyDescent="0.35">
      <c r="A38" s="19" t="s">
        <v>115</v>
      </c>
    </row>
    <row r="39" spans="1:2" x14ac:dyDescent="0.35">
      <c r="A39" s="30" t="s">
        <v>103</v>
      </c>
      <c r="B39" t="s">
        <v>102</v>
      </c>
    </row>
    <row r="40" spans="1:2" x14ac:dyDescent="0.35">
      <c r="A40" s="31" t="s">
        <v>108</v>
      </c>
      <c r="B40" s="29">
        <v>1100</v>
      </c>
    </row>
    <row r="41" spans="1:2" x14ac:dyDescent="0.35">
      <c r="A41" s="31" t="s">
        <v>104</v>
      </c>
      <c r="B41" s="29">
        <v>1100</v>
      </c>
    </row>
    <row r="43" spans="1:2" x14ac:dyDescent="0.35">
      <c r="A43" s="19" t="s">
        <v>112</v>
      </c>
    </row>
    <row r="44" spans="1:2" x14ac:dyDescent="0.35">
      <c r="A44" s="30" t="s">
        <v>103</v>
      </c>
      <c r="B44" t="s">
        <v>102</v>
      </c>
    </row>
    <row r="45" spans="1:2" x14ac:dyDescent="0.35">
      <c r="A45" s="31" t="s">
        <v>95</v>
      </c>
      <c r="B45" s="29">
        <v>2225</v>
      </c>
    </row>
    <row r="46" spans="1:2" x14ac:dyDescent="0.35">
      <c r="A46" s="31" t="s">
        <v>94</v>
      </c>
      <c r="B46" s="29">
        <v>740</v>
      </c>
    </row>
    <row r="47" spans="1:2" x14ac:dyDescent="0.35">
      <c r="A47" s="31" t="s">
        <v>98</v>
      </c>
      <c r="B47" s="29">
        <v>500</v>
      </c>
    </row>
    <row r="48" spans="1:2" x14ac:dyDescent="0.35">
      <c r="A48" s="31" t="s">
        <v>107</v>
      </c>
      <c r="B48" s="29">
        <v>0</v>
      </c>
    </row>
    <row r="49" spans="1:2" x14ac:dyDescent="0.35">
      <c r="A49" s="31" t="s">
        <v>104</v>
      </c>
      <c r="B49" s="29">
        <v>3465</v>
      </c>
    </row>
    <row r="51" spans="1:2" x14ac:dyDescent="0.35">
      <c r="A51" s="10" t="s">
        <v>116</v>
      </c>
    </row>
    <row r="52" spans="1:2" x14ac:dyDescent="0.35">
      <c r="A52" s="30" t="s">
        <v>103</v>
      </c>
      <c r="B52" t="s">
        <v>102</v>
      </c>
    </row>
    <row r="53" spans="1:2" x14ac:dyDescent="0.35">
      <c r="A53" s="31" t="s">
        <v>108</v>
      </c>
      <c r="B53" s="29">
        <v>225</v>
      </c>
    </row>
    <row r="54" spans="1:2" x14ac:dyDescent="0.35">
      <c r="A54" s="31" t="s">
        <v>104</v>
      </c>
      <c r="B54" s="29">
        <v>225</v>
      </c>
    </row>
    <row r="55" spans="1:2" ht="16.5" customHeight="1" x14ac:dyDescent="0.35"/>
    <row r="56" spans="1:2" s="9" customFormat="1" ht="16.5" customHeight="1" x14ac:dyDescent="0.35"/>
    <row r="57" spans="1:2" s="9" customFormat="1" ht="16.5" customHeight="1" x14ac:dyDescent="0.35"/>
    <row r="58" spans="1:2" s="9" customFormat="1" ht="16.5" customHeight="1" x14ac:dyDescent="0.35">
      <c r="A58" s="10" t="s">
        <v>44</v>
      </c>
    </row>
    <row r="59" spans="1:2" s="9" customFormat="1" ht="16.5" customHeight="1" x14ac:dyDescent="0.35">
      <c r="A59" s="10" t="s">
        <v>100</v>
      </c>
      <c r="B59" s="10" t="s">
        <v>101</v>
      </c>
    </row>
    <row r="60" spans="1:2" s="9" customFormat="1" ht="16.5" customHeight="1" x14ac:dyDescent="0.35">
      <c r="A60" s="9" t="s">
        <v>93</v>
      </c>
      <c r="B60" s="9">
        <v>1399</v>
      </c>
    </row>
    <row r="61" spans="1:2" s="9" customFormat="1" ht="16.5" customHeight="1" x14ac:dyDescent="0.35">
      <c r="A61" s="9" t="s">
        <v>94</v>
      </c>
      <c r="B61" s="9">
        <v>8</v>
      </c>
    </row>
    <row r="62" spans="1:2" s="9" customFormat="1" ht="16.5" customHeight="1" x14ac:dyDescent="0.35">
      <c r="A62" s="9" t="s">
        <v>98</v>
      </c>
      <c r="B62" s="9">
        <v>518</v>
      </c>
    </row>
    <row r="63" spans="1:2" s="9" customFormat="1" ht="16.5" customHeight="1" x14ac:dyDescent="0.35">
      <c r="A63" s="9" t="s">
        <v>95</v>
      </c>
      <c r="B63" s="9">
        <v>59</v>
      </c>
    </row>
    <row r="64" spans="1:2" s="9" customFormat="1" ht="16.5" customHeight="1" x14ac:dyDescent="0.35">
      <c r="A64" s="9" t="s">
        <v>96</v>
      </c>
      <c r="B64" s="9">
        <v>126</v>
      </c>
    </row>
    <row r="65" spans="1:4" s="9" customFormat="1" ht="16.5" customHeight="1" x14ac:dyDescent="0.35">
      <c r="A65" s="9" t="s">
        <v>97</v>
      </c>
      <c r="B65" s="9">
        <v>93</v>
      </c>
    </row>
    <row r="66" spans="1:4" ht="16.5" customHeight="1" x14ac:dyDescent="0.35">
      <c r="A66" t="s">
        <v>117</v>
      </c>
      <c r="B66">
        <v>2203</v>
      </c>
    </row>
    <row r="67" spans="1:4" ht="16.5" customHeight="1" x14ac:dyDescent="0.35"/>
    <row r="68" spans="1:4" ht="63.75" customHeight="1" x14ac:dyDescent="0.35">
      <c r="A68" s="6" t="s">
        <v>100</v>
      </c>
      <c r="B68" s="6" t="s">
        <v>101</v>
      </c>
      <c r="C68" s="6" t="s">
        <v>118</v>
      </c>
      <c r="D68" s="2"/>
    </row>
    <row r="69" spans="1:4" x14ac:dyDescent="0.35">
      <c r="A69" s="2" t="s">
        <v>93</v>
      </c>
      <c r="B69" s="5">
        <f>B60+GETPIVOTDATA("Remaining",$A$2,"Spatial Area","Urban brownfield")+C15+GETPIVOTDATA("Total",$A$19,"Spatial Area","Urban brownfield")+GETPIVOTDATA("Total",$A$24,"Spatial Area","Urban brownfield")</f>
        <v>4262.8999999999996</v>
      </c>
      <c r="C69" s="34">
        <f t="shared" ref="C69:C75" si="0">B69/$B$75</f>
        <v>0.2483715347774916</v>
      </c>
    </row>
    <row r="70" spans="1:4" x14ac:dyDescent="0.35">
      <c r="A70" s="2" t="s">
        <v>94</v>
      </c>
      <c r="B70" s="9">
        <f>B61+GETPIVOTDATA("Remaining",$A$2,"Spatial Area","Greenfield edge of Kenilworth")+GETPIVOTDATA("Total",$A$31,"Spatial Area","Greenfield edge of Kenilworth")+GETPIVOTDATA("Total",$A$44,"Spatial Area","Greenfield edge of Kenilworth")</f>
        <v>1604</v>
      </c>
      <c r="C70" s="34">
        <f t="shared" si="0"/>
        <v>9.34546768122866E-2</v>
      </c>
    </row>
    <row r="71" spans="1:4" x14ac:dyDescent="0.35">
      <c r="A71" s="2" t="s">
        <v>98</v>
      </c>
      <c r="B71" s="9">
        <f>B62+GETPIVOTDATA("Remaining",$A$2,"Spatial Area","Greenfield edge of Warwick, Leamington and Whitnash")+GETPIVOTDATA("Total",$A$12,"Spatial Area","Greenfield edge of Warwick, Leamington and Whitnash")+GETPIVOTDATA("Total",$A$31,"Spatial Area","Greenfield edge of Warwick, Leamington and Whitnash")+GETPIVOTDATA("Total",$A$44,"Spatial Area","Greenfield edge of Warwick, Leamington and Whitnash")</f>
        <v>6768</v>
      </c>
      <c r="C71" s="34">
        <f t="shared" si="0"/>
        <v>0.39432746425533399</v>
      </c>
    </row>
    <row r="72" spans="1:4" s="9" customFormat="1" x14ac:dyDescent="0.35">
      <c r="A72" s="2" t="s">
        <v>95</v>
      </c>
      <c r="B72" s="9">
        <f>B63+GETPIVOTDATA("Remaining",$A$2,"Spatial Area","Greenfield edge of Coventry")+GETPIVOTDATA("Total",$A$31,"Spatial Area","Greenfield edge of Coventry")+GETPIVOTDATA("Total",$A$44,"Spatial Area","Greenfield edge of Coventry")</f>
        <v>2471</v>
      </c>
      <c r="C72" s="34">
        <f t="shared" si="0"/>
        <v>0.14396914364286795</v>
      </c>
    </row>
    <row r="73" spans="1:4" x14ac:dyDescent="0.35">
      <c r="A73" s="2" t="s">
        <v>96</v>
      </c>
      <c r="B73" s="9">
        <f>B64+GETPIVOTDATA("Remaining",$A$2,"Spatial Area","Growth villages")+GETPIVOTDATA("Total",$A$39,"Spatial Area","Growth Villages")+GETPIVOTDATA("Total",$A$52,"Spatial Area","Growth Villages")</f>
        <v>1843</v>
      </c>
      <c r="C73" s="34">
        <f t="shared" si="0"/>
        <v>0.1073796567113742</v>
      </c>
    </row>
    <row r="74" spans="1:4" x14ac:dyDescent="0.35">
      <c r="A74" s="2" t="s">
        <v>97</v>
      </c>
      <c r="B74" s="5">
        <f>B65+GETPIVOTDATA("Remaining",$A$2,"Spatial Area","Elsewhere")+C13+GETPIVOTDATA("Total",$A$24,"Spatial Area","Elsewhere")</f>
        <v>214.5</v>
      </c>
      <c r="C74" s="34">
        <f t="shared" si="0"/>
        <v>1.2497523800645558E-2</v>
      </c>
    </row>
    <row r="75" spans="1:4" s="9" customFormat="1" x14ac:dyDescent="0.35">
      <c r="A75" s="2" t="s">
        <v>117</v>
      </c>
      <c r="B75" s="33">
        <f>SUM(B69:B74)</f>
        <v>17163.400000000001</v>
      </c>
      <c r="C75" s="34">
        <f t="shared" si="0"/>
        <v>1</v>
      </c>
    </row>
    <row r="76" spans="1:4" x14ac:dyDescent="0.35">
      <c r="A76" s="2" t="s">
        <v>99</v>
      </c>
      <c r="B76" s="5">
        <f>'a) All Sites'!B10</f>
        <v>606</v>
      </c>
      <c r="C76" s="9"/>
    </row>
    <row r="77" spans="1:4" x14ac:dyDescent="0.35">
      <c r="A77" s="2" t="s">
        <v>17</v>
      </c>
      <c r="B77" s="14">
        <f>SUM(B69:B74,B76:B76)</f>
        <v>17769.400000000001</v>
      </c>
    </row>
    <row r="79" spans="1:4" ht="29" x14ac:dyDescent="0.35">
      <c r="A79" s="2" t="s">
        <v>120</v>
      </c>
    </row>
    <row r="80" spans="1:4" ht="29" x14ac:dyDescent="0.35">
      <c r="A80" s="2" t="s">
        <v>119</v>
      </c>
    </row>
  </sheetData>
  <pageMargins left="0.7" right="0.7" top="0.75" bottom="0.75" header="0.3" footer="0.3"/>
  <pageSetup paperSize="8" fitToHeight="0" orientation="landscape"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O41"/>
  <sheetViews>
    <sheetView topLeftCell="A10" workbookViewId="0">
      <selection activeCell="K34" sqref="J22:K34"/>
    </sheetView>
  </sheetViews>
  <sheetFormatPr defaultColWidth="9.1796875" defaultRowHeight="15.75" customHeight="1" x14ac:dyDescent="0.35"/>
  <cols>
    <col min="1" max="1" width="31.1796875" style="35" customWidth="1"/>
    <col min="2" max="2" width="15.453125" style="16" customWidth="1"/>
    <col min="3" max="3" width="15.7265625" style="16" customWidth="1"/>
    <col min="4" max="4" width="12.26953125" style="16" customWidth="1"/>
    <col min="5" max="6" width="9.1796875" style="16"/>
    <col min="7" max="7" width="18.26953125" style="16" bestFit="1" customWidth="1"/>
    <col min="8" max="8" width="17.26953125" style="16" bestFit="1" customWidth="1"/>
    <col min="9" max="9" width="9.1796875" style="16"/>
    <col min="10" max="10" width="22" style="16" bestFit="1" customWidth="1"/>
    <col min="11" max="11" width="12" style="16" bestFit="1" customWidth="1"/>
    <col min="12" max="12" width="9.1796875" style="16"/>
    <col min="13" max="13" width="17.7265625" style="16" bestFit="1" customWidth="1"/>
    <col min="14" max="14" width="12" style="16" bestFit="1" customWidth="1"/>
    <col min="15" max="16384" width="9.1796875" style="16"/>
  </cols>
  <sheetData>
    <row r="1" spans="1:12" ht="15.75" customHeight="1" x14ac:dyDescent="0.35">
      <c r="A1" s="39" t="s">
        <v>108</v>
      </c>
      <c r="B1" s="38" t="s">
        <v>44</v>
      </c>
      <c r="C1" s="38" t="s">
        <v>110</v>
      </c>
      <c r="D1" s="38" t="s">
        <v>137</v>
      </c>
      <c r="E1" s="40" t="s">
        <v>17</v>
      </c>
      <c r="I1"/>
      <c r="L1"/>
    </row>
    <row r="2" spans="1:12" ht="15.75" customHeight="1" x14ac:dyDescent="0.35">
      <c r="A2" s="41" t="s">
        <v>25</v>
      </c>
      <c r="B2" s="36">
        <v>0</v>
      </c>
      <c r="C2" s="36">
        <f>GETPIVOTDATA("Remaining",$G$22,"Village","Baginton")</f>
        <v>1</v>
      </c>
      <c r="D2" s="36">
        <f>GETPIVOTDATA("Total",$J$22,"Spatial Area","Growth Villages","Village","Baginton")</f>
        <v>80</v>
      </c>
      <c r="E2" s="42">
        <f>SUM(B2:D2)</f>
        <v>81</v>
      </c>
      <c r="I2"/>
      <c r="L2"/>
    </row>
    <row r="3" spans="1:12" ht="15.75" customHeight="1" x14ac:dyDescent="0.35">
      <c r="A3" s="41" t="s">
        <v>24</v>
      </c>
      <c r="B3" s="36">
        <v>42</v>
      </c>
      <c r="C3" s="36">
        <f>GETPIVOTDATA("Remaining",$G$22,"Village","Barford")</f>
        <v>78</v>
      </c>
      <c r="D3" s="36">
        <f>GETPIVOTDATA("Total",$J$22,"Spatial Area","Growth Villages","Village","Barford")</f>
        <v>87</v>
      </c>
      <c r="E3" s="42">
        <f t="shared" ref="E3:E38" si="0">SUM(B3:D3)</f>
        <v>207</v>
      </c>
      <c r="I3"/>
      <c r="L3"/>
    </row>
    <row r="4" spans="1:12" ht="15.75" customHeight="1" x14ac:dyDescent="0.35">
      <c r="A4" s="41" t="s">
        <v>136</v>
      </c>
      <c r="B4" s="36">
        <v>2</v>
      </c>
      <c r="C4" s="36">
        <f>GETPIVOTDATA("Remaining",$G$22,"Village","Bishop’s Tachbrook")+GETPIVOTDATA("Total",$M$22,"Village","Bishops Tachbrook")</f>
        <v>200</v>
      </c>
      <c r="D4" s="36">
        <f>GETPIVOTDATA("Total",$J$22,"Spatial Area","Growth Villages","Village","Bishop’s Tachbrook")</f>
        <v>0</v>
      </c>
      <c r="E4" s="42">
        <f t="shared" si="0"/>
        <v>202</v>
      </c>
      <c r="I4"/>
      <c r="L4"/>
    </row>
    <row r="5" spans="1:12" ht="15.75" customHeight="1" x14ac:dyDescent="0.35">
      <c r="A5" s="41" t="s">
        <v>26</v>
      </c>
      <c r="B5" s="36">
        <v>34</v>
      </c>
      <c r="C5" s="36">
        <f>GETPIVOTDATA("Remaining",$G$22,"Village","Burton Green")</f>
        <v>2</v>
      </c>
      <c r="D5" s="36">
        <f>GETPIVOTDATA("Total",$J$22,"Spatial Area","Growth Villages","Village","Burton Green")</f>
        <v>90</v>
      </c>
      <c r="E5" s="42">
        <f t="shared" si="0"/>
        <v>126</v>
      </c>
      <c r="I5"/>
      <c r="L5"/>
    </row>
    <row r="6" spans="1:12" ht="15.75" customHeight="1" x14ac:dyDescent="0.35">
      <c r="A6" s="41" t="s">
        <v>21</v>
      </c>
      <c r="B6" s="36">
        <v>7</v>
      </c>
      <c r="C6" s="36">
        <f>GETPIVOTDATA("Remaining",$G$22,"Village","Cubbington")</f>
        <v>12</v>
      </c>
      <c r="D6" s="36">
        <f>GETPIVOTDATA("Total",$J$22,"Spatial Area","Growth Villages","Village","Cubbington")</f>
        <v>195</v>
      </c>
      <c r="E6" s="42">
        <f t="shared" si="0"/>
        <v>214</v>
      </c>
      <c r="I6"/>
      <c r="L6"/>
    </row>
    <row r="7" spans="1:12" ht="15.75" customHeight="1" x14ac:dyDescent="0.35">
      <c r="A7" s="41" t="s">
        <v>29</v>
      </c>
      <c r="B7" s="37">
        <v>0</v>
      </c>
      <c r="C7" s="36">
        <v>0</v>
      </c>
      <c r="D7" s="36">
        <f>GETPIVOTDATA("Total",$J$22,"Spatial Area","Growth Villages","Village","Hampton Magna")</f>
        <v>245</v>
      </c>
      <c r="E7" s="42">
        <f t="shared" si="0"/>
        <v>245</v>
      </c>
      <c r="I7"/>
      <c r="L7"/>
    </row>
    <row r="8" spans="1:12" ht="15.75" customHeight="1" x14ac:dyDescent="0.35">
      <c r="A8" s="41" t="s">
        <v>27</v>
      </c>
      <c r="B8" s="36">
        <v>13</v>
      </c>
      <c r="C8" s="36">
        <v>0</v>
      </c>
      <c r="D8" s="36">
        <f>GETPIVOTDATA("Total",$J$22,"Spatial Area","Growth Villages","Village","Hatton Park")</f>
        <v>175</v>
      </c>
      <c r="E8" s="42">
        <f t="shared" si="0"/>
        <v>188</v>
      </c>
      <c r="I8"/>
      <c r="L8"/>
    </row>
    <row r="9" spans="1:12" ht="15.75" customHeight="1" x14ac:dyDescent="0.35">
      <c r="A9" s="41" t="s">
        <v>22</v>
      </c>
      <c r="B9" s="36">
        <v>12</v>
      </c>
      <c r="C9" s="36">
        <f>GETPIVOTDATA("Remaining",$G$22,"Village","Kingswood")</f>
        <v>23</v>
      </c>
      <c r="D9" s="36">
        <f>GETPIVOTDATA("Total",$J$22,"Spatial Area","Growth Villages","Village","Kingswood")</f>
        <v>48</v>
      </c>
      <c r="E9" s="42">
        <f t="shared" si="0"/>
        <v>83</v>
      </c>
      <c r="I9"/>
      <c r="L9"/>
    </row>
    <row r="10" spans="1:12" ht="15.75" customHeight="1" x14ac:dyDescent="0.35">
      <c r="A10" s="41" t="s">
        <v>28</v>
      </c>
      <c r="B10" s="37">
        <v>0</v>
      </c>
      <c r="C10" s="36">
        <v>0</v>
      </c>
      <c r="D10" s="36">
        <f>GETPIVOTDATA("Total",$J$22,"Spatial Area","Growth Villages","Village","Leek Wootton")</f>
        <v>120</v>
      </c>
      <c r="E10" s="42">
        <f t="shared" si="0"/>
        <v>120</v>
      </c>
      <c r="I10"/>
      <c r="L10"/>
    </row>
    <row r="11" spans="1:12" ht="15.75" customHeight="1" x14ac:dyDescent="0.35">
      <c r="A11" s="41" t="s">
        <v>23</v>
      </c>
      <c r="B11" s="36">
        <v>16</v>
      </c>
      <c r="C11" s="36">
        <f>GETPIVOTDATA("Remaining",$G$22,"Village","Radford Semele")+GETPIVOTDATA("Total",$M$22,"Village","Radford Semele")</f>
        <v>301</v>
      </c>
      <c r="D11" s="36">
        <f>GETPIVOTDATA("Total",$J$22,"Spatial Area","Growth Villages","Village","Radford Semele")</f>
        <v>60</v>
      </c>
      <c r="E11" s="42">
        <f t="shared" si="0"/>
        <v>377</v>
      </c>
      <c r="I11"/>
      <c r="L11"/>
    </row>
    <row r="12" spans="1:12" ht="15.75" customHeight="1" x14ac:dyDescent="0.35">
      <c r="A12" s="43" t="s">
        <v>138</v>
      </c>
      <c r="B12" s="42">
        <f t="shared" ref="B12:D12" si="1">SUM(B2:B11)</f>
        <v>126</v>
      </c>
      <c r="C12" s="42">
        <f t="shared" si="1"/>
        <v>617</v>
      </c>
      <c r="D12" s="42">
        <f t="shared" si="1"/>
        <v>1100</v>
      </c>
      <c r="E12" s="42">
        <f>SUM(E2:E11)</f>
        <v>1843</v>
      </c>
      <c r="I12" s="9"/>
      <c r="L12" s="9"/>
    </row>
    <row r="13" spans="1:12" ht="15.75" customHeight="1" x14ac:dyDescent="0.35">
      <c r="A13" s="41"/>
      <c r="B13" s="42"/>
      <c r="C13" s="42"/>
      <c r="D13" s="42"/>
      <c r="E13" s="42"/>
      <c r="I13" s="9"/>
      <c r="L13" s="9"/>
    </row>
    <row r="14" spans="1:12" ht="15.75" customHeight="1" x14ac:dyDescent="0.35">
      <c r="A14" s="39" t="s">
        <v>121</v>
      </c>
      <c r="B14" s="36"/>
      <c r="C14" s="36"/>
      <c r="D14" s="36"/>
      <c r="E14" s="42"/>
      <c r="I14"/>
      <c r="L14"/>
    </row>
    <row r="15" spans="1:12" ht="15.75" customHeight="1" x14ac:dyDescent="0.35">
      <c r="A15" s="41" t="s">
        <v>71</v>
      </c>
      <c r="B15" s="37">
        <v>0</v>
      </c>
      <c r="C15" s="36">
        <f>GETPIVOTDATA("Remaining",$G$22,"Village","Ashow")</f>
        <v>1</v>
      </c>
      <c r="D15" s="36">
        <v>0</v>
      </c>
      <c r="E15" s="42">
        <f t="shared" si="0"/>
        <v>1</v>
      </c>
      <c r="I15"/>
      <c r="L15"/>
    </row>
    <row r="16" spans="1:12" ht="15.75" customHeight="1" x14ac:dyDescent="0.35">
      <c r="A16" s="41" t="s">
        <v>67</v>
      </c>
      <c r="B16" s="36">
        <v>2</v>
      </c>
      <c r="C16" s="36">
        <f>GETPIVOTDATA("Remaining",$G$22,"Village","Baddesley Clinton")</f>
        <v>23</v>
      </c>
      <c r="D16" s="36">
        <v>0</v>
      </c>
      <c r="E16" s="42">
        <f t="shared" si="0"/>
        <v>25</v>
      </c>
      <c r="I16"/>
      <c r="J16"/>
      <c r="K16"/>
      <c r="L16"/>
    </row>
    <row r="17" spans="1:15" ht="15.75" customHeight="1" x14ac:dyDescent="0.35">
      <c r="A17" s="41" t="s">
        <v>70</v>
      </c>
      <c r="B17" s="36">
        <v>1</v>
      </c>
      <c r="C17" s="36">
        <f>GETPIVOTDATA("Remaining",$G$22,"Village","Beausale")</f>
        <v>4</v>
      </c>
      <c r="D17" s="36">
        <v>0</v>
      </c>
      <c r="E17" s="42">
        <f t="shared" si="0"/>
        <v>5</v>
      </c>
      <c r="I17"/>
      <c r="J17"/>
      <c r="K17"/>
      <c r="L17"/>
    </row>
    <row r="18" spans="1:15" ht="15.75" customHeight="1" x14ac:dyDescent="0.35">
      <c r="A18" s="41" t="s">
        <v>72</v>
      </c>
      <c r="B18" s="36">
        <v>1</v>
      </c>
      <c r="C18" s="36">
        <f>GETPIVOTDATA("Remaining",$G$22,"Village","Bubbenhall")</f>
        <v>1</v>
      </c>
      <c r="D18" s="36">
        <v>0</v>
      </c>
      <c r="E18" s="42">
        <f t="shared" si="0"/>
        <v>2</v>
      </c>
      <c r="I18"/>
      <c r="J18"/>
      <c r="K18"/>
      <c r="L18"/>
    </row>
    <row r="19" spans="1:15" ht="15.75" customHeight="1" x14ac:dyDescent="0.35">
      <c r="A19" s="41" t="s">
        <v>122</v>
      </c>
      <c r="B19" s="36">
        <v>0</v>
      </c>
      <c r="C19" s="36">
        <v>0</v>
      </c>
      <c r="D19" s="36">
        <v>0</v>
      </c>
      <c r="E19" s="42">
        <f t="shared" si="0"/>
        <v>0</v>
      </c>
      <c r="I19"/>
      <c r="J19"/>
      <c r="K19"/>
      <c r="L19"/>
    </row>
    <row r="20" spans="1:15" ht="15.75" customHeight="1" x14ac:dyDescent="0.35">
      <c r="A20" s="41" t="s">
        <v>123</v>
      </c>
      <c r="B20" s="36">
        <v>0</v>
      </c>
      <c r="C20" s="36">
        <v>0</v>
      </c>
      <c r="D20" s="36">
        <v>0</v>
      </c>
      <c r="E20" s="42">
        <f t="shared" si="0"/>
        <v>0</v>
      </c>
      <c r="I20"/>
      <c r="J20"/>
      <c r="K20"/>
      <c r="L20"/>
    </row>
    <row r="21" spans="1:15" ht="15.75" customHeight="1" x14ac:dyDescent="0.35">
      <c r="A21" s="41" t="s">
        <v>124</v>
      </c>
      <c r="B21" s="36">
        <v>0</v>
      </c>
      <c r="C21" s="36">
        <v>0</v>
      </c>
      <c r="D21" s="36">
        <v>0</v>
      </c>
      <c r="E21" s="42">
        <f t="shared" si="0"/>
        <v>0</v>
      </c>
    </row>
    <row r="22" spans="1:15" ht="15.75" customHeight="1" x14ac:dyDescent="0.35">
      <c r="A22" s="41" t="s">
        <v>83</v>
      </c>
      <c r="B22" s="36">
        <v>0</v>
      </c>
      <c r="C22" s="36">
        <v>0</v>
      </c>
      <c r="D22" s="36">
        <v>0</v>
      </c>
      <c r="E22" s="42">
        <f t="shared" si="0"/>
        <v>0</v>
      </c>
      <c r="G22" s="49" t="s">
        <v>103</v>
      </c>
      <c r="H22" s="36" t="s">
        <v>105</v>
      </c>
      <c r="J22" s="49" t="s">
        <v>103</v>
      </c>
      <c r="K22" s="36" t="s">
        <v>102</v>
      </c>
      <c r="M22" s="30" t="s">
        <v>103</v>
      </c>
      <c r="N22" t="s">
        <v>102</v>
      </c>
      <c r="O22"/>
    </row>
    <row r="23" spans="1:15" ht="15.75" customHeight="1" x14ac:dyDescent="0.35">
      <c r="A23" s="41" t="s">
        <v>125</v>
      </c>
      <c r="B23" s="36">
        <v>0</v>
      </c>
      <c r="C23" s="36">
        <v>0</v>
      </c>
      <c r="D23" s="36">
        <v>0</v>
      </c>
      <c r="E23" s="42">
        <f t="shared" si="0"/>
        <v>0</v>
      </c>
      <c r="G23" s="50" t="s">
        <v>71</v>
      </c>
      <c r="H23" s="51">
        <v>1</v>
      </c>
      <c r="J23" s="50" t="s">
        <v>108</v>
      </c>
      <c r="K23" s="51">
        <v>1100</v>
      </c>
      <c r="M23" s="31" t="s">
        <v>48</v>
      </c>
      <c r="N23" s="29">
        <v>50</v>
      </c>
      <c r="O23"/>
    </row>
    <row r="24" spans="1:15" ht="15.75" customHeight="1" x14ac:dyDescent="0.35">
      <c r="A24" s="41" t="s">
        <v>126</v>
      </c>
      <c r="B24" s="36">
        <v>0</v>
      </c>
      <c r="C24" s="36">
        <v>0</v>
      </c>
      <c r="D24" s="36">
        <v>0</v>
      </c>
      <c r="E24" s="42">
        <f t="shared" si="0"/>
        <v>0</v>
      </c>
      <c r="G24" s="50" t="s">
        <v>67</v>
      </c>
      <c r="H24" s="51">
        <v>23</v>
      </c>
      <c r="J24" s="52" t="s">
        <v>25</v>
      </c>
      <c r="K24" s="51">
        <v>80</v>
      </c>
      <c r="M24" s="31" t="s">
        <v>23</v>
      </c>
      <c r="N24" s="29">
        <v>175</v>
      </c>
      <c r="O24"/>
    </row>
    <row r="25" spans="1:15" ht="15.75" customHeight="1" x14ac:dyDescent="0.35">
      <c r="A25" s="41" t="s">
        <v>127</v>
      </c>
      <c r="B25" s="37">
        <v>0</v>
      </c>
      <c r="C25" s="36">
        <f>GETPIVOTDATA("Remaining",$G$22,"Village","Hill wootton")</f>
        <v>1</v>
      </c>
      <c r="D25" s="36">
        <v>0</v>
      </c>
      <c r="E25" s="42">
        <f t="shared" si="0"/>
        <v>1</v>
      </c>
      <c r="G25" s="50" t="s">
        <v>25</v>
      </c>
      <c r="H25" s="51">
        <v>1</v>
      </c>
      <c r="J25" s="52" t="s">
        <v>24</v>
      </c>
      <c r="K25" s="51">
        <v>87</v>
      </c>
      <c r="M25" s="31" t="s">
        <v>104</v>
      </c>
      <c r="N25" s="29">
        <v>225</v>
      </c>
      <c r="O25"/>
    </row>
    <row r="26" spans="1:15" ht="15.75" customHeight="1" x14ac:dyDescent="0.35">
      <c r="A26" s="41" t="s">
        <v>69</v>
      </c>
      <c r="B26" s="36">
        <v>0</v>
      </c>
      <c r="C26" s="36">
        <v>0</v>
      </c>
      <c r="D26" s="36">
        <v>0</v>
      </c>
      <c r="E26" s="42">
        <f t="shared" si="0"/>
        <v>0</v>
      </c>
      <c r="G26" s="50" t="s">
        <v>24</v>
      </c>
      <c r="H26" s="51">
        <v>78</v>
      </c>
      <c r="J26" s="52" t="s">
        <v>136</v>
      </c>
      <c r="K26" s="51">
        <v>0</v>
      </c>
      <c r="M26"/>
      <c r="N26"/>
      <c r="O26"/>
    </row>
    <row r="27" spans="1:15" ht="15.75" customHeight="1" x14ac:dyDescent="0.35">
      <c r="A27" s="41" t="s">
        <v>128</v>
      </c>
      <c r="B27" s="36">
        <v>0</v>
      </c>
      <c r="C27" s="36">
        <v>0</v>
      </c>
      <c r="D27" s="36">
        <v>0</v>
      </c>
      <c r="E27" s="42">
        <f t="shared" si="0"/>
        <v>0</v>
      </c>
      <c r="G27" s="50" t="s">
        <v>70</v>
      </c>
      <c r="H27" s="51">
        <v>4</v>
      </c>
      <c r="J27" s="52" t="s">
        <v>26</v>
      </c>
      <c r="K27" s="51">
        <v>90</v>
      </c>
      <c r="M27"/>
      <c r="N27"/>
      <c r="O27"/>
    </row>
    <row r="28" spans="1:15" ht="15.75" customHeight="1" x14ac:dyDescent="0.35">
      <c r="A28" s="41" t="s">
        <v>129</v>
      </c>
      <c r="B28" s="36">
        <v>0</v>
      </c>
      <c r="C28" s="36">
        <v>0</v>
      </c>
      <c r="D28" s="36">
        <v>0</v>
      </c>
      <c r="E28" s="42">
        <f t="shared" si="0"/>
        <v>0</v>
      </c>
      <c r="G28" s="50" t="s">
        <v>136</v>
      </c>
      <c r="H28" s="51">
        <v>150</v>
      </c>
      <c r="J28" s="52" t="s">
        <v>21</v>
      </c>
      <c r="K28" s="51">
        <v>195</v>
      </c>
      <c r="M28"/>
      <c r="N28"/>
      <c r="O28"/>
    </row>
    <row r="29" spans="1:15" ht="15.75" customHeight="1" x14ac:dyDescent="0.35">
      <c r="A29" s="41" t="s">
        <v>130</v>
      </c>
      <c r="B29" s="36">
        <v>3</v>
      </c>
      <c r="C29" s="37">
        <v>0</v>
      </c>
      <c r="D29" s="36">
        <v>0</v>
      </c>
      <c r="E29" s="42">
        <f t="shared" si="0"/>
        <v>3</v>
      </c>
      <c r="G29" s="50" t="s">
        <v>72</v>
      </c>
      <c r="H29" s="51">
        <v>1</v>
      </c>
      <c r="J29" s="52" t="s">
        <v>29</v>
      </c>
      <c r="K29" s="51">
        <v>245</v>
      </c>
      <c r="M29"/>
      <c r="N29"/>
      <c r="O29"/>
    </row>
    <row r="30" spans="1:15" ht="15.75" customHeight="1" x14ac:dyDescent="0.35">
      <c r="A30" s="41" t="s">
        <v>85</v>
      </c>
      <c r="B30" s="37">
        <v>0</v>
      </c>
      <c r="C30" s="36">
        <f>GETPIVOTDATA("Remaining",$G$22,"Village","Offchurch")</f>
        <v>2</v>
      </c>
      <c r="D30" s="36">
        <v>0</v>
      </c>
      <c r="E30" s="42">
        <f t="shared" si="0"/>
        <v>2</v>
      </c>
      <c r="G30" s="50" t="s">
        <v>26</v>
      </c>
      <c r="H30" s="51">
        <v>2</v>
      </c>
      <c r="J30" s="52" t="s">
        <v>27</v>
      </c>
      <c r="K30" s="51">
        <v>175</v>
      </c>
      <c r="M30"/>
      <c r="N30"/>
      <c r="O30"/>
    </row>
    <row r="31" spans="1:15" ht="15.75" customHeight="1" x14ac:dyDescent="0.35">
      <c r="A31" s="41" t="s">
        <v>131</v>
      </c>
      <c r="B31" s="36">
        <v>1</v>
      </c>
      <c r="C31" s="36">
        <v>0</v>
      </c>
      <c r="D31" s="36">
        <v>0</v>
      </c>
      <c r="E31" s="42">
        <f t="shared" si="0"/>
        <v>1</v>
      </c>
      <c r="G31" s="50" t="s">
        <v>21</v>
      </c>
      <c r="H31" s="51">
        <v>12</v>
      </c>
      <c r="J31" s="52" t="s">
        <v>22</v>
      </c>
      <c r="K31" s="51">
        <v>48</v>
      </c>
      <c r="M31"/>
      <c r="N31"/>
      <c r="O31"/>
    </row>
    <row r="32" spans="1:15" ht="15.75" customHeight="1" x14ac:dyDescent="0.35">
      <c r="A32" s="41" t="s">
        <v>80</v>
      </c>
      <c r="B32" s="36">
        <v>1</v>
      </c>
      <c r="C32" s="36">
        <v>0</v>
      </c>
      <c r="D32" s="36">
        <v>0</v>
      </c>
      <c r="E32" s="42">
        <f t="shared" si="0"/>
        <v>1</v>
      </c>
      <c r="G32" s="50" t="s">
        <v>127</v>
      </c>
      <c r="H32" s="51">
        <v>1</v>
      </c>
      <c r="J32" s="52" t="s">
        <v>28</v>
      </c>
      <c r="K32" s="51">
        <v>120</v>
      </c>
      <c r="M32"/>
      <c r="N32"/>
      <c r="O32"/>
    </row>
    <row r="33" spans="1:15" ht="15.75" customHeight="1" x14ac:dyDescent="0.35">
      <c r="A33" s="41" t="s">
        <v>79</v>
      </c>
      <c r="B33" s="36">
        <v>1</v>
      </c>
      <c r="C33" s="36">
        <f>GETPIVOTDATA("Remaining",$G$22,"Village","Rowington Green")</f>
        <v>2</v>
      </c>
      <c r="D33" s="36">
        <v>0</v>
      </c>
      <c r="E33" s="42">
        <f t="shared" si="0"/>
        <v>3</v>
      </c>
      <c r="G33" s="50" t="s">
        <v>22</v>
      </c>
      <c r="H33" s="51">
        <v>23</v>
      </c>
      <c r="J33" s="52" t="s">
        <v>23</v>
      </c>
      <c r="K33" s="51">
        <v>60</v>
      </c>
      <c r="M33"/>
      <c r="N33"/>
      <c r="O33"/>
    </row>
    <row r="34" spans="1:15" ht="15.75" customHeight="1" x14ac:dyDescent="0.35">
      <c r="A34" s="41" t="s">
        <v>132</v>
      </c>
      <c r="B34" s="36">
        <v>4</v>
      </c>
      <c r="C34" s="36">
        <v>0</v>
      </c>
      <c r="D34" s="36">
        <v>0</v>
      </c>
      <c r="E34" s="42">
        <f t="shared" si="0"/>
        <v>4</v>
      </c>
      <c r="G34" s="50" t="s">
        <v>85</v>
      </c>
      <c r="H34" s="51">
        <v>2</v>
      </c>
      <c r="J34" s="50" t="s">
        <v>104</v>
      </c>
      <c r="K34" s="51">
        <v>1100</v>
      </c>
      <c r="M34"/>
      <c r="N34"/>
      <c r="O34"/>
    </row>
    <row r="35" spans="1:15" ht="15.75" customHeight="1" x14ac:dyDescent="0.35">
      <c r="A35" s="41" t="s">
        <v>133</v>
      </c>
      <c r="B35" s="36">
        <v>2</v>
      </c>
      <c r="C35" s="36">
        <v>0</v>
      </c>
      <c r="D35" s="36">
        <v>0</v>
      </c>
      <c r="E35" s="42">
        <f t="shared" si="0"/>
        <v>2</v>
      </c>
      <c r="G35" s="50" t="s">
        <v>23</v>
      </c>
      <c r="H35" s="51">
        <v>126</v>
      </c>
      <c r="M35"/>
      <c r="N35"/>
      <c r="O35"/>
    </row>
    <row r="36" spans="1:15" ht="15.75" customHeight="1" x14ac:dyDescent="0.35">
      <c r="A36" s="41" t="s">
        <v>68</v>
      </c>
      <c r="B36" s="36">
        <v>2</v>
      </c>
      <c r="C36" s="36">
        <f>GETPIVOTDATA("Remaining",$G$22,"Village","Stoneleigh")</f>
        <v>1</v>
      </c>
      <c r="D36" s="36">
        <v>0</v>
      </c>
      <c r="E36" s="42">
        <f t="shared" si="0"/>
        <v>3</v>
      </c>
      <c r="G36" s="50" t="s">
        <v>79</v>
      </c>
      <c r="H36" s="51">
        <v>2</v>
      </c>
      <c r="M36"/>
      <c r="N36"/>
      <c r="O36"/>
    </row>
    <row r="37" spans="1:15" ht="15.75" customHeight="1" x14ac:dyDescent="0.35">
      <c r="A37" s="41" t="s">
        <v>134</v>
      </c>
      <c r="B37" s="36">
        <v>1</v>
      </c>
      <c r="C37" s="37">
        <v>0</v>
      </c>
      <c r="D37" s="36">
        <v>0</v>
      </c>
      <c r="E37" s="42">
        <f t="shared" si="0"/>
        <v>1</v>
      </c>
      <c r="G37" s="50" t="s">
        <v>68</v>
      </c>
      <c r="H37" s="51">
        <v>1</v>
      </c>
      <c r="M37"/>
      <c r="N37"/>
      <c r="O37"/>
    </row>
    <row r="38" spans="1:15" ht="15.75" customHeight="1" x14ac:dyDescent="0.35">
      <c r="A38" s="41" t="s">
        <v>135</v>
      </c>
      <c r="B38" s="36">
        <v>0</v>
      </c>
      <c r="C38" s="36">
        <v>0</v>
      </c>
      <c r="D38" s="36">
        <v>0</v>
      </c>
      <c r="E38" s="42">
        <f t="shared" si="0"/>
        <v>0</v>
      </c>
      <c r="G38" s="50" t="s">
        <v>107</v>
      </c>
      <c r="H38" s="51">
        <v>6555</v>
      </c>
      <c r="M38"/>
      <c r="N38"/>
      <c r="O38"/>
    </row>
    <row r="39" spans="1:15" ht="15.75" customHeight="1" x14ac:dyDescent="0.35">
      <c r="A39" s="44" t="s">
        <v>139</v>
      </c>
      <c r="B39" s="45">
        <f t="shared" ref="B39:D39" si="2">SUM(B15:B38)</f>
        <v>19</v>
      </c>
      <c r="C39" s="45">
        <f t="shared" si="2"/>
        <v>35</v>
      </c>
      <c r="D39" s="45">
        <f t="shared" si="2"/>
        <v>0</v>
      </c>
      <c r="E39" s="45">
        <f>SUM(E15:E38)</f>
        <v>54</v>
      </c>
      <c r="G39" s="50" t="s">
        <v>104</v>
      </c>
      <c r="H39" s="51">
        <v>6982</v>
      </c>
      <c r="M39"/>
      <c r="N39"/>
      <c r="O39"/>
    </row>
    <row r="40" spans="1:15" ht="15.75" customHeight="1" x14ac:dyDescent="0.35">
      <c r="A40" s="46"/>
      <c r="B40" s="36"/>
      <c r="C40" s="36"/>
      <c r="D40" s="36"/>
      <c r="E40" s="36"/>
    </row>
    <row r="41" spans="1:15" ht="15.75" customHeight="1" x14ac:dyDescent="0.35">
      <c r="A41" s="47" t="s">
        <v>140</v>
      </c>
      <c r="B41" s="48">
        <f>B39+B12</f>
        <v>145</v>
      </c>
      <c r="C41" s="48">
        <f t="shared" ref="C41:E41" si="3">C39+C12</f>
        <v>652</v>
      </c>
      <c r="D41" s="48">
        <f t="shared" si="3"/>
        <v>1100</v>
      </c>
      <c r="E41" s="48">
        <f t="shared" si="3"/>
        <v>1897</v>
      </c>
    </row>
  </sheetData>
  <pageMargins left="0.7" right="0.7" top="0.75" bottom="0.75" header="0.3" footer="0.3"/>
  <pageSetup paperSize="8" scale="91"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P21"/>
  <sheetViews>
    <sheetView workbookViewId="0">
      <selection activeCell="C26" sqref="C26"/>
    </sheetView>
  </sheetViews>
  <sheetFormatPr defaultColWidth="6.81640625" defaultRowHeight="12.5" x14ac:dyDescent="0.25"/>
  <cols>
    <col min="1" max="1" width="12.26953125" style="160" customWidth="1"/>
    <col min="2" max="2" width="42.453125" style="160" customWidth="1"/>
    <col min="3" max="3" width="39.7265625" style="160" customWidth="1"/>
    <col min="4" max="4" width="9.453125" style="160" customWidth="1"/>
    <col min="5" max="5" width="3.26953125" style="160" customWidth="1"/>
    <col min="6" max="16" width="8" style="160" customWidth="1"/>
    <col min="17" max="16384" width="6.81640625" style="160"/>
  </cols>
  <sheetData>
    <row r="1" spans="1:16" ht="15.5" x14ac:dyDescent="0.25">
      <c r="A1" s="158" t="s">
        <v>910</v>
      </c>
    </row>
    <row r="2" spans="1:16" ht="16" thickBot="1" x14ac:dyDescent="0.3">
      <c r="A2" s="158"/>
      <c r="F2" s="155" t="s">
        <v>477</v>
      </c>
      <c r="G2" s="97"/>
      <c r="H2" s="97"/>
      <c r="I2" s="97"/>
      <c r="J2" s="97"/>
      <c r="K2" s="97"/>
      <c r="L2" s="97"/>
      <c r="M2" s="97"/>
      <c r="N2" s="96"/>
      <c r="O2" s="96"/>
      <c r="P2" s="96"/>
    </row>
    <row r="3" spans="1:16" s="159" customFormat="1" ht="26.5" thickBot="1" x14ac:dyDescent="0.4">
      <c r="A3" s="318"/>
      <c r="B3" s="319"/>
      <c r="C3" s="372"/>
      <c r="D3" s="373" t="s">
        <v>478</v>
      </c>
      <c r="E3" s="374"/>
      <c r="F3" s="375" t="s">
        <v>9</v>
      </c>
      <c r="G3" s="261" t="s">
        <v>10</v>
      </c>
      <c r="H3" s="261" t="s">
        <v>42</v>
      </c>
      <c r="I3" s="261" t="s">
        <v>11</v>
      </c>
      <c r="J3" s="261" t="s">
        <v>12</v>
      </c>
      <c r="K3" s="261" t="s">
        <v>13</v>
      </c>
      <c r="L3" s="261" t="s">
        <v>14</v>
      </c>
      <c r="M3" s="261" t="s">
        <v>15</v>
      </c>
      <c r="N3" s="262" t="s">
        <v>16</v>
      </c>
      <c r="O3" s="376" t="s">
        <v>17</v>
      </c>
      <c r="P3" s="263" t="s">
        <v>498</v>
      </c>
    </row>
    <row r="4" spans="1:16" ht="13" x14ac:dyDescent="0.3">
      <c r="A4" s="253" t="s">
        <v>207</v>
      </c>
      <c r="B4" s="166"/>
      <c r="C4" s="254"/>
      <c r="D4" s="259"/>
      <c r="E4" s="367"/>
      <c r="F4" s="368"/>
      <c r="G4" s="369"/>
      <c r="H4" s="369"/>
      <c r="I4" s="369"/>
      <c r="J4" s="369"/>
      <c r="K4" s="369"/>
      <c r="L4" s="369"/>
      <c r="M4" s="369"/>
      <c r="N4" s="370"/>
      <c r="O4" s="371"/>
      <c r="P4" s="484"/>
    </row>
    <row r="5" spans="1:16" ht="13" x14ac:dyDescent="0.3">
      <c r="A5" s="379" t="s">
        <v>209</v>
      </c>
      <c r="B5" s="380" t="s">
        <v>210</v>
      </c>
      <c r="C5" s="381" t="s">
        <v>509</v>
      </c>
      <c r="D5" s="201">
        <v>296</v>
      </c>
      <c r="E5" s="184"/>
      <c r="F5" s="358"/>
      <c r="G5" s="359"/>
      <c r="H5" s="359"/>
      <c r="I5" s="361">
        <v>36</v>
      </c>
      <c r="J5" s="361">
        <v>75</v>
      </c>
      <c r="K5" s="361">
        <v>75</v>
      </c>
      <c r="L5" s="361">
        <v>75</v>
      </c>
      <c r="M5" s="361">
        <v>35</v>
      </c>
      <c r="N5" s="360"/>
      <c r="O5" s="362">
        <f>SUM(F5:N5)</f>
        <v>296</v>
      </c>
      <c r="P5" s="180"/>
    </row>
    <row r="6" spans="1:16" ht="13" x14ac:dyDescent="0.3">
      <c r="A6" s="379"/>
      <c r="B6" s="380"/>
      <c r="C6" s="381"/>
      <c r="D6" s="201"/>
      <c r="E6" s="184"/>
      <c r="F6" s="358"/>
      <c r="G6" s="359"/>
      <c r="H6" s="359"/>
      <c r="I6" s="359"/>
      <c r="J6" s="359"/>
      <c r="K6" s="359"/>
      <c r="L6" s="359"/>
      <c r="M6" s="359"/>
      <c r="N6" s="360"/>
      <c r="O6" s="362"/>
      <c r="P6" s="180"/>
    </row>
    <row r="7" spans="1:16" ht="13" x14ac:dyDescent="0.3">
      <c r="A7" s="382" t="s">
        <v>62</v>
      </c>
      <c r="B7" s="359"/>
      <c r="C7" s="360"/>
      <c r="D7" s="199"/>
      <c r="E7" s="184"/>
      <c r="F7" s="358"/>
      <c r="G7" s="359"/>
      <c r="H7" s="359"/>
      <c r="I7" s="359"/>
      <c r="J7" s="359"/>
      <c r="K7" s="359"/>
      <c r="L7" s="359"/>
      <c r="M7" s="359"/>
      <c r="N7" s="360"/>
      <c r="O7" s="362"/>
      <c r="P7" s="180"/>
    </row>
    <row r="8" spans="1:16" ht="13" x14ac:dyDescent="0.3">
      <c r="A8" s="379" t="s">
        <v>61</v>
      </c>
      <c r="B8" s="380" t="s">
        <v>211</v>
      </c>
      <c r="C8" s="381" t="s">
        <v>510</v>
      </c>
      <c r="D8" s="201">
        <v>710</v>
      </c>
      <c r="E8" s="184"/>
      <c r="F8" s="358"/>
      <c r="G8" s="359"/>
      <c r="H8" s="361">
        <v>10</v>
      </c>
      <c r="I8" s="361">
        <v>100</v>
      </c>
      <c r="J8" s="361">
        <v>100</v>
      </c>
      <c r="K8" s="361">
        <v>125</v>
      </c>
      <c r="L8" s="361">
        <v>125</v>
      </c>
      <c r="M8" s="361">
        <v>125</v>
      </c>
      <c r="N8" s="377">
        <v>125</v>
      </c>
      <c r="O8" s="362">
        <f>SUM(F8:N8)</f>
        <v>710</v>
      </c>
      <c r="P8" s="485">
        <v>125</v>
      </c>
    </row>
    <row r="9" spans="1:16" ht="13" x14ac:dyDescent="0.3">
      <c r="A9" s="379" t="s">
        <v>60</v>
      </c>
      <c r="B9" s="380" t="s">
        <v>213</v>
      </c>
      <c r="C9" s="381" t="s">
        <v>512</v>
      </c>
      <c r="D9" s="201">
        <v>272</v>
      </c>
      <c r="E9" s="184"/>
      <c r="F9" s="358"/>
      <c r="G9" s="361">
        <v>40</v>
      </c>
      <c r="H9" s="361">
        <v>50</v>
      </c>
      <c r="I9" s="361">
        <v>50</v>
      </c>
      <c r="J9" s="361">
        <v>50</v>
      </c>
      <c r="K9" s="361">
        <v>50</v>
      </c>
      <c r="L9" s="361">
        <v>32</v>
      </c>
      <c r="M9" s="359"/>
      <c r="N9" s="360"/>
      <c r="O9" s="362">
        <f t="shared" ref="O9:O14" si="0">SUM(F9:N9)</f>
        <v>272</v>
      </c>
      <c r="P9" s="180"/>
    </row>
    <row r="10" spans="1:16" ht="13" x14ac:dyDescent="0.3">
      <c r="A10" s="379" t="s">
        <v>218</v>
      </c>
      <c r="B10" s="380" t="s">
        <v>219</v>
      </c>
      <c r="C10" s="381" t="s">
        <v>517</v>
      </c>
      <c r="D10" s="201">
        <v>180</v>
      </c>
      <c r="E10" s="184"/>
      <c r="F10" s="358"/>
      <c r="G10" s="359"/>
      <c r="H10" s="361">
        <v>5</v>
      </c>
      <c r="I10" s="361">
        <v>100</v>
      </c>
      <c r="J10" s="361">
        <v>75</v>
      </c>
      <c r="K10" s="359"/>
      <c r="L10" s="359"/>
      <c r="M10" s="359"/>
      <c r="N10" s="360"/>
      <c r="O10" s="362">
        <f t="shared" si="0"/>
        <v>180</v>
      </c>
      <c r="P10" s="180"/>
    </row>
    <row r="11" spans="1:16" ht="13" x14ac:dyDescent="0.3">
      <c r="A11" s="379" t="s">
        <v>214</v>
      </c>
      <c r="B11" s="380" t="s">
        <v>215</v>
      </c>
      <c r="C11" s="381" t="s">
        <v>513</v>
      </c>
      <c r="D11" s="201">
        <v>170</v>
      </c>
      <c r="E11" s="184"/>
      <c r="F11" s="358"/>
      <c r="G11" s="359"/>
      <c r="H11" s="361">
        <v>55</v>
      </c>
      <c r="I11" s="361">
        <v>115</v>
      </c>
      <c r="J11" s="359"/>
      <c r="K11" s="359"/>
      <c r="L11" s="359"/>
      <c r="M11" s="359"/>
      <c r="N11" s="360"/>
      <c r="O11" s="362">
        <f t="shared" si="0"/>
        <v>170</v>
      </c>
      <c r="P11" s="180"/>
    </row>
    <row r="12" spans="1:16" ht="13" x14ac:dyDescent="0.3">
      <c r="A12" s="379" t="s">
        <v>514</v>
      </c>
      <c r="B12" s="380" t="s">
        <v>220</v>
      </c>
      <c r="C12" s="381" t="s">
        <v>515</v>
      </c>
      <c r="D12" s="201">
        <v>147</v>
      </c>
      <c r="E12" s="184"/>
      <c r="F12" s="378">
        <v>18</v>
      </c>
      <c r="G12" s="361">
        <v>52</v>
      </c>
      <c r="H12" s="361">
        <v>50</v>
      </c>
      <c r="I12" s="361">
        <v>27</v>
      </c>
      <c r="J12" s="359"/>
      <c r="K12" s="359"/>
      <c r="L12" s="359"/>
      <c r="M12" s="359"/>
      <c r="N12" s="360"/>
      <c r="O12" s="362">
        <f t="shared" si="0"/>
        <v>147</v>
      </c>
      <c r="P12" s="180"/>
    </row>
    <row r="13" spans="1:16" ht="13" x14ac:dyDescent="0.3">
      <c r="A13" s="379" t="s">
        <v>63</v>
      </c>
      <c r="B13" s="380" t="s">
        <v>212</v>
      </c>
      <c r="C13" s="381" t="s">
        <v>511</v>
      </c>
      <c r="D13" s="201">
        <v>50</v>
      </c>
      <c r="E13" s="184"/>
      <c r="F13" s="358"/>
      <c r="G13" s="359"/>
      <c r="H13" s="361">
        <v>25</v>
      </c>
      <c r="I13" s="361">
        <v>25</v>
      </c>
      <c r="J13" s="359"/>
      <c r="K13" s="359"/>
      <c r="L13" s="359"/>
      <c r="M13" s="359"/>
      <c r="N13" s="360"/>
      <c r="O13" s="362">
        <f t="shared" si="0"/>
        <v>50</v>
      </c>
      <c r="P13" s="180"/>
    </row>
    <row r="14" spans="1:16" ht="13" x14ac:dyDescent="0.3">
      <c r="A14" s="379" t="s">
        <v>216</v>
      </c>
      <c r="B14" s="380" t="s">
        <v>217</v>
      </c>
      <c r="C14" s="381" t="s">
        <v>516</v>
      </c>
      <c r="D14" s="356">
        <v>0</v>
      </c>
      <c r="E14" s="184"/>
      <c r="F14" s="358"/>
      <c r="G14" s="359"/>
      <c r="H14" s="359"/>
      <c r="I14" s="359"/>
      <c r="J14" s="359"/>
      <c r="K14" s="359"/>
      <c r="L14" s="359"/>
      <c r="M14" s="359"/>
      <c r="N14" s="360"/>
      <c r="O14" s="362">
        <f t="shared" si="0"/>
        <v>0</v>
      </c>
      <c r="P14" s="180"/>
    </row>
    <row r="15" spans="1:16" ht="13" x14ac:dyDescent="0.3">
      <c r="A15" s="379" t="s">
        <v>518</v>
      </c>
      <c r="B15" s="380" t="s">
        <v>519</v>
      </c>
      <c r="C15" s="381" t="s">
        <v>520</v>
      </c>
      <c r="D15" s="201">
        <v>5</v>
      </c>
      <c r="E15" s="184"/>
      <c r="F15" s="187"/>
      <c r="G15" s="165"/>
      <c r="H15" s="165"/>
      <c r="I15" s="165"/>
      <c r="J15" s="165"/>
      <c r="K15" s="165"/>
      <c r="L15" s="165"/>
      <c r="M15" s="165"/>
      <c r="N15" s="197"/>
      <c r="O15" s="363"/>
      <c r="P15" s="180"/>
    </row>
    <row r="16" spans="1:16" ht="13" x14ac:dyDescent="0.3">
      <c r="A16" s="379" t="s">
        <v>221</v>
      </c>
      <c r="B16" s="380" t="s">
        <v>222</v>
      </c>
      <c r="C16" s="381" t="s">
        <v>521</v>
      </c>
      <c r="D16" s="201">
        <v>1</v>
      </c>
      <c r="E16" s="184"/>
      <c r="F16" s="187"/>
      <c r="G16" s="165"/>
      <c r="H16" s="165"/>
      <c r="I16" s="165"/>
      <c r="J16" s="165"/>
      <c r="K16" s="165"/>
      <c r="L16" s="165"/>
      <c r="M16" s="165"/>
      <c r="N16" s="197"/>
      <c r="O16" s="363"/>
      <c r="P16" s="180"/>
    </row>
    <row r="17" spans="1:16" ht="13.5" thickBot="1" x14ac:dyDescent="0.35">
      <c r="A17" s="383" t="s">
        <v>522</v>
      </c>
      <c r="B17" s="384" t="s">
        <v>523</v>
      </c>
      <c r="C17" s="385" t="s">
        <v>524</v>
      </c>
      <c r="D17" s="202">
        <v>1</v>
      </c>
      <c r="E17" s="185"/>
      <c r="F17" s="188"/>
      <c r="G17" s="175"/>
      <c r="H17" s="175"/>
      <c r="I17" s="175"/>
      <c r="J17" s="175"/>
      <c r="K17" s="175"/>
      <c r="L17" s="175"/>
      <c r="M17" s="175"/>
      <c r="N17" s="198"/>
      <c r="O17" s="364"/>
      <c r="P17" s="227"/>
    </row>
    <row r="18" spans="1:16" ht="13" x14ac:dyDescent="0.3">
      <c r="A18" s="189"/>
      <c r="B18" s="195"/>
      <c r="C18" s="191" t="s">
        <v>481</v>
      </c>
      <c r="D18" s="203">
        <f>D5+SUM(D8:D14)</f>
        <v>1825</v>
      </c>
      <c r="E18" s="181"/>
      <c r="F18" s="206">
        <f>SUM(F5:F14)</f>
        <v>18</v>
      </c>
      <c r="G18" s="207">
        <f t="shared" ref="G18:N18" si="1">SUM(G5:G14)</f>
        <v>92</v>
      </c>
      <c r="H18" s="207">
        <f t="shared" si="1"/>
        <v>195</v>
      </c>
      <c r="I18" s="207">
        <f t="shared" si="1"/>
        <v>453</v>
      </c>
      <c r="J18" s="207">
        <f t="shared" si="1"/>
        <v>300</v>
      </c>
      <c r="K18" s="207">
        <f t="shared" si="1"/>
        <v>250</v>
      </c>
      <c r="L18" s="207">
        <f t="shared" si="1"/>
        <v>232</v>
      </c>
      <c r="M18" s="207">
        <f t="shared" si="1"/>
        <v>160</v>
      </c>
      <c r="N18" s="208">
        <f t="shared" si="1"/>
        <v>125</v>
      </c>
      <c r="O18" s="365">
        <f t="shared" ref="O18:O20" si="2">SUM(F18:N18)</f>
        <v>1825</v>
      </c>
      <c r="P18" s="486"/>
    </row>
    <row r="19" spans="1:16" ht="13.5" thickBot="1" x14ac:dyDescent="0.35">
      <c r="A19" s="172"/>
      <c r="B19" s="173"/>
      <c r="C19" s="192" t="s">
        <v>479</v>
      </c>
      <c r="D19" s="204">
        <f>SUM(D15:D17)</f>
        <v>7</v>
      </c>
      <c r="E19" s="182"/>
      <c r="F19" s="209">
        <f>$D19/3</f>
        <v>2.3333333333333335</v>
      </c>
      <c r="G19" s="210">
        <f t="shared" ref="G19:H19" si="3">$D19/3</f>
        <v>2.3333333333333335</v>
      </c>
      <c r="H19" s="210">
        <f t="shared" si="3"/>
        <v>2.3333333333333335</v>
      </c>
      <c r="I19" s="211"/>
      <c r="J19" s="211"/>
      <c r="K19" s="211"/>
      <c r="L19" s="211"/>
      <c r="M19" s="211"/>
      <c r="N19" s="212"/>
      <c r="O19" s="362">
        <f t="shared" si="2"/>
        <v>7</v>
      </c>
      <c r="P19" s="180"/>
    </row>
    <row r="20" spans="1:16" ht="13.5" thickBot="1" x14ac:dyDescent="0.35">
      <c r="A20" s="190"/>
      <c r="B20" s="196"/>
      <c r="C20" s="193" t="s">
        <v>17</v>
      </c>
      <c r="D20" s="205">
        <f>SUM(D5:D17)</f>
        <v>1832</v>
      </c>
      <c r="E20" s="183"/>
      <c r="F20" s="386">
        <f>F18+F19</f>
        <v>20.333333333333332</v>
      </c>
      <c r="G20" s="387">
        <f t="shared" ref="G20:N20" si="4">G18+G19</f>
        <v>94.333333333333329</v>
      </c>
      <c r="H20" s="387">
        <f t="shared" si="4"/>
        <v>197.33333333333334</v>
      </c>
      <c r="I20" s="387">
        <f t="shared" si="4"/>
        <v>453</v>
      </c>
      <c r="J20" s="387">
        <f t="shared" si="4"/>
        <v>300</v>
      </c>
      <c r="K20" s="387">
        <f t="shared" si="4"/>
        <v>250</v>
      </c>
      <c r="L20" s="387">
        <f t="shared" si="4"/>
        <v>232</v>
      </c>
      <c r="M20" s="387">
        <f t="shared" si="4"/>
        <v>160</v>
      </c>
      <c r="N20" s="388">
        <f t="shared" si="4"/>
        <v>125</v>
      </c>
      <c r="O20" s="366">
        <f t="shared" si="2"/>
        <v>1832</v>
      </c>
      <c r="P20" s="487"/>
    </row>
    <row r="21" spans="1:16" x14ac:dyDescent="0.25">
      <c r="A21" s="159"/>
    </row>
  </sheetData>
  <sheetProtection algorithmName="SHA-512" hashValue="wM3kdtzuh2BZZc7rkpSros69PjHlI1yW5Yo2f03TnVTY/zuSzUps6/coqTOpQ2AouiiyA7iffHn58trs0D3TwA==" saltValue="XY/7E8aSwiyL3WL/c9ki2w==" spinCount="100000" sheet="1" objects="1" scenarios="1"/>
  <sortState ref="A7:D21">
    <sortCondition descending="1" ref="D7:D21"/>
    <sortCondition ref="A7:A21"/>
  </sortState>
  <pageMargins left="0" right="0" top="0" bottom="0" header="0" footer="0"/>
  <pageSetup paperSize="9" fitToWidth="0"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W240"/>
  <sheetViews>
    <sheetView zoomScaleNormal="100" workbookViewId="0">
      <pane xSplit="4" ySplit="3" topLeftCell="E4" activePane="bottomRight" state="frozen"/>
      <selection pane="topRight" activeCell="E1" sqref="E1"/>
      <selection pane="bottomLeft" activeCell="A4" sqref="A4"/>
      <selection pane="bottomRight" activeCell="A36" sqref="A36"/>
    </sheetView>
  </sheetViews>
  <sheetFormatPr defaultColWidth="6.81640625" defaultRowHeight="13" x14ac:dyDescent="0.3"/>
  <cols>
    <col min="1" max="1" width="11.81640625" style="216" customWidth="1"/>
    <col min="2" max="2" width="37.54296875" style="160" customWidth="1"/>
    <col min="3" max="3" width="35.54296875" style="160" customWidth="1"/>
    <col min="4" max="7" width="11.81640625" style="160" customWidth="1"/>
    <col min="8" max="8" width="11.81640625" style="216" customWidth="1"/>
    <col min="9" max="9" width="3.1796875" style="160" customWidth="1"/>
    <col min="10" max="18" width="8" style="160" customWidth="1"/>
    <col min="19" max="19" width="8" style="216" customWidth="1"/>
    <col min="20" max="16384" width="6.81640625" style="160"/>
  </cols>
  <sheetData>
    <row r="1" spans="1:20" ht="15.5" x14ac:dyDescent="0.3">
      <c r="A1" s="153" t="s">
        <v>911</v>
      </c>
    </row>
    <row r="2" spans="1:20" ht="13.5" thickBot="1" x14ac:dyDescent="0.35">
      <c r="J2" s="155" t="s">
        <v>477</v>
      </c>
      <c r="K2" s="97"/>
      <c r="L2" s="97"/>
      <c r="M2" s="97"/>
      <c r="N2" s="97"/>
      <c r="O2" s="96"/>
      <c r="P2" s="96"/>
      <c r="Q2" s="96"/>
      <c r="R2" s="96"/>
      <c r="S2" s="220"/>
      <c r="T2" s="218"/>
    </row>
    <row r="3" spans="1:20" s="159" customFormat="1" ht="26.5" thickBot="1" x14ac:dyDescent="0.4">
      <c r="A3" s="391"/>
      <c r="B3" s="319"/>
      <c r="C3" s="372"/>
      <c r="D3" s="392" t="s">
        <v>478</v>
      </c>
      <c r="E3" s="393" t="s">
        <v>223</v>
      </c>
      <c r="F3" s="393" t="s">
        <v>224</v>
      </c>
      <c r="G3" s="393" t="s">
        <v>459</v>
      </c>
      <c r="H3" s="394" t="s">
        <v>480</v>
      </c>
      <c r="I3" s="395"/>
      <c r="J3" s="260" t="s">
        <v>9</v>
      </c>
      <c r="K3" s="261" t="s">
        <v>10</v>
      </c>
      <c r="L3" s="261" t="s">
        <v>42</v>
      </c>
      <c r="M3" s="261" t="s">
        <v>11</v>
      </c>
      <c r="N3" s="261" t="s">
        <v>12</v>
      </c>
      <c r="O3" s="261" t="s">
        <v>13</v>
      </c>
      <c r="P3" s="261" t="s">
        <v>14</v>
      </c>
      <c r="Q3" s="261" t="s">
        <v>15</v>
      </c>
      <c r="R3" s="262" t="s">
        <v>16</v>
      </c>
      <c r="S3" s="263" t="s">
        <v>17</v>
      </c>
      <c r="T3" s="194"/>
    </row>
    <row r="4" spans="1:20" x14ac:dyDescent="0.3">
      <c r="A4" s="253" t="s">
        <v>225</v>
      </c>
      <c r="B4" s="166"/>
      <c r="C4" s="254"/>
      <c r="D4" s="255"/>
      <c r="E4" s="166"/>
      <c r="F4" s="166"/>
      <c r="G4" s="166"/>
      <c r="H4" s="256"/>
      <c r="I4" s="257"/>
      <c r="J4" s="258"/>
      <c r="K4" s="166"/>
      <c r="L4" s="166"/>
      <c r="M4" s="166"/>
      <c r="N4" s="166"/>
      <c r="O4" s="166"/>
      <c r="P4" s="166"/>
      <c r="Q4" s="166"/>
      <c r="R4" s="254"/>
      <c r="S4" s="259"/>
    </row>
    <row r="5" spans="1:20" x14ac:dyDescent="0.3">
      <c r="A5" s="379" t="s">
        <v>442</v>
      </c>
      <c r="B5" s="380" t="s">
        <v>443</v>
      </c>
      <c r="C5" s="381" t="s">
        <v>525</v>
      </c>
      <c r="D5" s="247">
        <v>450</v>
      </c>
      <c r="E5" s="219">
        <v>0</v>
      </c>
      <c r="F5" s="219">
        <v>0</v>
      </c>
      <c r="G5" s="219">
        <v>450</v>
      </c>
      <c r="H5" s="222">
        <v>450</v>
      </c>
      <c r="I5" s="180"/>
      <c r="J5" s="390">
        <v>15</v>
      </c>
      <c r="K5" s="361">
        <v>70</v>
      </c>
      <c r="L5" s="361">
        <v>70</v>
      </c>
      <c r="M5" s="361">
        <v>70</v>
      </c>
      <c r="N5" s="361">
        <v>70</v>
      </c>
      <c r="O5" s="361">
        <v>70</v>
      </c>
      <c r="P5" s="361">
        <v>70</v>
      </c>
      <c r="Q5" s="361">
        <v>15</v>
      </c>
      <c r="R5" s="360"/>
      <c r="S5" s="199">
        <f>SUM(J5:R5)</f>
        <v>450</v>
      </c>
    </row>
    <row r="6" spans="1:20" x14ac:dyDescent="0.3">
      <c r="A6" s="379" t="s">
        <v>309</v>
      </c>
      <c r="B6" s="380" t="s">
        <v>310</v>
      </c>
      <c r="C6" s="381" t="s">
        <v>526</v>
      </c>
      <c r="D6" s="247">
        <v>435</v>
      </c>
      <c r="E6" s="219">
        <v>21</v>
      </c>
      <c r="F6" s="219">
        <v>384</v>
      </c>
      <c r="G6" s="219">
        <v>30</v>
      </c>
      <c r="H6" s="222">
        <v>51</v>
      </c>
      <c r="I6" s="180"/>
      <c r="J6" s="390">
        <v>36</v>
      </c>
      <c r="K6" s="361">
        <v>15</v>
      </c>
      <c r="L6" s="359"/>
      <c r="M6" s="359"/>
      <c r="N6" s="359"/>
      <c r="O6" s="359"/>
      <c r="P6" s="359"/>
      <c r="Q6" s="359"/>
      <c r="R6" s="360"/>
      <c r="S6" s="199">
        <f t="shared" ref="S6:S39" si="0">SUM(J6:R6)</f>
        <v>51</v>
      </c>
    </row>
    <row r="7" spans="1:20" x14ac:dyDescent="0.3">
      <c r="A7" s="379" t="s">
        <v>527</v>
      </c>
      <c r="B7" s="380" t="s">
        <v>528</v>
      </c>
      <c r="C7" s="381" t="s">
        <v>529</v>
      </c>
      <c r="D7" s="247">
        <v>375</v>
      </c>
      <c r="E7" s="219">
        <v>11</v>
      </c>
      <c r="F7" s="219">
        <v>0</v>
      </c>
      <c r="G7" s="219">
        <v>364</v>
      </c>
      <c r="H7" s="222">
        <v>375</v>
      </c>
      <c r="I7" s="180"/>
      <c r="J7" s="390">
        <v>40</v>
      </c>
      <c r="K7" s="361">
        <v>90</v>
      </c>
      <c r="L7" s="361">
        <v>90</v>
      </c>
      <c r="M7" s="361">
        <v>90</v>
      </c>
      <c r="N7" s="361">
        <v>65</v>
      </c>
      <c r="O7" s="359"/>
      <c r="P7" s="359"/>
      <c r="Q7" s="359"/>
      <c r="R7" s="360"/>
      <c r="S7" s="199">
        <f t="shared" si="0"/>
        <v>375</v>
      </c>
    </row>
    <row r="8" spans="1:20" x14ac:dyDescent="0.3">
      <c r="A8" s="379" t="s">
        <v>64</v>
      </c>
      <c r="B8" s="380" t="s">
        <v>248</v>
      </c>
      <c r="C8" s="381" t="s">
        <v>530</v>
      </c>
      <c r="D8" s="247">
        <v>350</v>
      </c>
      <c r="E8" s="219">
        <v>19</v>
      </c>
      <c r="F8" s="219">
        <v>326</v>
      </c>
      <c r="G8" s="219">
        <v>5</v>
      </c>
      <c r="H8" s="222">
        <v>24</v>
      </c>
      <c r="I8" s="180"/>
      <c r="J8" s="390">
        <v>24</v>
      </c>
      <c r="K8" s="359"/>
      <c r="L8" s="359"/>
      <c r="M8" s="359"/>
      <c r="N8" s="359"/>
      <c r="O8" s="359"/>
      <c r="P8" s="359"/>
      <c r="Q8" s="359"/>
      <c r="R8" s="360"/>
      <c r="S8" s="199">
        <f t="shared" si="0"/>
        <v>24</v>
      </c>
    </row>
    <row r="9" spans="1:20" x14ac:dyDescent="0.3">
      <c r="A9" s="379" t="s">
        <v>65</v>
      </c>
      <c r="B9" s="380" t="s">
        <v>241</v>
      </c>
      <c r="C9" s="381" t="s">
        <v>531</v>
      </c>
      <c r="D9" s="247">
        <v>212</v>
      </c>
      <c r="E9" s="219">
        <v>45</v>
      </c>
      <c r="F9" s="219">
        <v>167</v>
      </c>
      <c r="G9" s="219">
        <v>0</v>
      </c>
      <c r="H9" s="222">
        <v>45</v>
      </c>
      <c r="I9" s="180"/>
      <c r="J9" s="390">
        <v>45</v>
      </c>
      <c r="K9" s="359"/>
      <c r="L9" s="359"/>
      <c r="M9" s="359"/>
      <c r="N9" s="359"/>
      <c r="O9" s="359"/>
      <c r="P9" s="359"/>
      <c r="Q9" s="359"/>
      <c r="R9" s="360"/>
      <c r="S9" s="199">
        <f t="shared" si="0"/>
        <v>45</v>
      </c>
    </row>
    <row r="10" spans="1:20" x14ac:dyDescent="0.3">
      <c r="A10" s="379" t="s">
        <v>289</v>
      </c>
      <c r="B10" s="380" t="s">
        <v>290</v>
      </c>
      <c r="C10" s="381" t="s">
        <v>532</v>
      </c>
      <c r="D10" s="247">
        <v>208</v>
      </c>
      <c r="E10" s="219">
        <v>28</v>
      </c>
      <c r="F10" s="219">
        <v>155</v>
      </c>
      <c r="G10" s="219">
        <v>25</v>
      </c>
      <c r="H10" s="222">
        <v>53</v>
      </c>
      <c r="I10" s="180"/>
      <c r="J10" s="390">
        <v>53</v>
      </c>
      <c r="K10" s="359"/>
      <c r="L10" s="359"/>
      <c r="M10" s="359"/>
      <c r="N10" s="359"/>
      <c r="O10" s="359"/>
      <c r="P10" s="359"/>
      <c r="Q10" s="359"/>
      <c r="R10" s="360"/>
      <c r="S10" s="199">
        <f t="shared" si="0"/>
        <v>53</v>
      </c>
    </row>
    <row r="11" spans="1:20" x14ac:dyDescent="0.3">
      <c r="A11" s="379" t="s">
        <v>386</v>
      </c>
      <c r="B11" s="380" t="s">
        <v>387</v>
      </c>
      <c r="C11" s="381" t="s">
        <v>533</v>
      </c>
      <c r="D11" s="247">
        <v>200</v>
      </c>
      <c r="E11" s="219">
        <v>81</v>
      </c>
      <c r="F11" s="219">
        <v>22</v>
      </c>
      <c r="G11" s="219">
        <v>97</v>
      </c>
      <c r="H11" s="222">
        <v>178</v>
      </c>
      <c r="I11" s="180"/>
      <c r="J11" s="390">
        <v>40</v>
      </c>
      <c r="K11" s="361">
        <v>49</v>
      </c>
      <c r="L11" s="361">
        <v>56</v>
      </c>
      <c r="M11" s="361">
        <v>33</v>
      </c>
      <c r="N11" s="359"/>
      <c r="O11" s="359"/>
      <c r="P11" s="359"/>
      <c r="Q11" s="359"/>
      <c r="R11" s="360"/>
      <c r="S11" s="199">
        <f t="shared" si="0"/>
        <v>178</v>
      </c>
    </row>
    <row r="12" spans="1:20" x14ac:dyDescent="0.3">
      <c r="A12" s="379" t="s">
        <v>285</v>
      </c>
      <c r="B12" s="380" t="s">
        <v>534</v>
      </c>
      <c r="C12" s="381" t="s">
        <v>535</v>
      </c>
      <c r="D12" s="247">
        <v>194</v>
      </c>
      <c r="E12" s="219">
        <v>39</v>
      </c>
      <c r="F12" s="219">
        <v>105</v>
      </c>
      <c r="G12" s="219">
        <v>50</v>
      </c>
      <c r="H12" s="222">
        <v>89</v>
      </c>
      <c r="I12" s="180"/>
      <c r="J12" s="390">
        <v>50</v>
      </c>
      <c r="K12" s="361">
        <v>39</v>
      </c>
      <c r="L12" s="359"/>
      <c r="M12" s="359"/>
      <c r="N12" s="359"/>
      <c r="O12" s="359"/>
      <c r="P12" s="359"/>
      <c r="Q12" s="359"/>
      <c r="R12" s="360"/>
      <c r="S12" s="199">
        <f t="shared" si="0"/>
        <v>89</v>
      </c>
    </row>
    <row r="13" spans="1:20" x14ac:dyDescent="0.3">
      <c r="A13" s="379" t="s">
        <v>415</v>
      </c>
      <c r="B13" s="380" t="s">
        <v>416</v>
      </c>
      <c r="C13" s="381" t="s">
        <v>536</v>
      </c>
      <c r="D13" s="247">
        <v>150</v>
      </c>
      <c r="E13" s="219">
        <v>37</v>
      </c>
      <c r="F13" s="219">
        <v>60</v>
      </c>
      <c r="G13" s="219">
        <v>53</v>
      </c>
      <c r="H13" s="222">
        <v>90</v>
      </c>
      <c r="I13" s="180"/>
      <c r="J13" s="390">
        <v>30</v>
      </c>
      <c r="K13" s="361">
        <v>60</v>
      </c>
      <c r="L13" s="359"/>
      <c r="M13" s="359"/>
      <c r="N13" s="359"/>
      <c r="O13" s="359"/>
      <c r="P13" s="359"/>
      <c r="Q13" s="359"/>
      <c r="R13" s="360"/>
      <c r="S13" s="199">
        <f t="shared" si="0"/>
        <v>90</v>
      </c>
    </row>
    <row r="14" spans="1:20" x14ac:dyDescent="0.3">
      <c r="A14" s="379" t="s">
        <v>537</v>
      </c>
      <c r="B14" s="380" t="s">
        <v>538</v>
      </c>
      <c r="C14" s="381" t="s">
        <v>539</v>
      </c>
      <c r="D14" s="247">
        <v>150</v>
      </c>
      <c r="E14" s="219">
        <v>0</v>
      </c>
      <c r="F14" s="219">
        <v>0</v>
      </c>
      <c r="G14" s="219">
        <v>150</v>
      </c>
      <c r="H14" s="222">
        <v>150</v>
      </c>
      <c r="I14" s="180"/>
      <c r="J14" s="389"/>
      <c r="K14" s="361">
        <v>14</v>
      </c>
      <c r="L14" s="361">
        <v>57</v>
      </c>
      <c r="M14" s="361">
        <v>55</v>
      </c>
      <c r="N14" s="361">
        <v>24</v>
      </c>
      <c r="O14" s="359"/>
      <c r="P14" s="359"/>
      <c r="Q14" s="359"/>
      <c r="R14" s="360"/>
      <c r="S14" s="199">
        <f t="shared" si="0"/>
        <v>150</v>
      </c>
    </row>
    <row r="15" spans="1:20" s="483" customFormat="1" x14ac:dyDescent="0.3">
      <c r="A15" s="379" t="s">
        <v>972</v>
      </c>
      <c r="B15" s="380" t="s">
        <v>973</v>
      </c>
      <c r="C15" s="381" t="s">
        <v>974</v>
      </c>
      <c r="D15" s="478">
        <v>150</v>
      </c>
      <c r="E15" s="479">
        <v>0</v>
      </c>
      <c r="F15" s="479">
        <v>0</v>
      </c>
      <c r="G15" s="479">
        <v>150</v>
      </c>
      <c r="H15" s="480">
        <v>150</v>
      </c>
      <c r="I15" s="481"/>
      <c r="J15" s="390">
        <v>25</v>
      </c>
      <c r="K15" s="361">
        <v>50</v>
      </c>
      <c r="L15" s="361">
        <v>50</v>
      </c>
      <c r="M15" s="361">
        <v>25</v>
      </c>
      <c r="N15" s="359"/>
      <c r="O15" s="359"/>
      <c r="P15" s="359"/>
      <c r="Q15" s="359"/>
      <c r="R15" s="360"/>
      <c r="S15" s="482">
        <f t="shared" si="0"/>
        <v>150</v>
      </c>
    </row>
    <row r="16" spans="1:20" x14ac:dyDescent="0.3">
      <c r="A16" s="379" t="s">
        <v>405</v>
      </c>
      <c r="B16" s="380" t="s">
        <v>406</v>
      </c>
      <c r="C16" s="381" t="s">
        <v>540</v>
      </c>
      <c r="D16" s="247">
        <v>134</v>
      </c>
      <c r="E16" s="219">
        <v>23</v>
      </c>
      <c r="F16" s="219">
        <v>26</v>
      </c>
      <c r="G16" s="219">
        <v>85</v>
      </c>
      <c r="H16" s="222">
        <v>108</v>
      </c>
      <c r="I16" s="180"/>
      <c r="J16" s="390">
        <v>29</v>
      </c>
      <c r="K16" s="361">
        <v>55</v>
      </c>
      <c r="L16" s="361">
        <v>24</v>
      </c>
      <c r="M16" s="359"/>
      <c r="N16" s="359"/>
      <c r="O16" s="359"/>
      <c r="P16" s="359"/>
      <c r="Q16" s="359"/>
      <c r="R16" s="360"/>
      <c r="S16" s="199">
        <f t="shared" si="0"/>
        <v>108</v>
      </c>
    </row>
    <row r="17" spans="1:19" x14ac:dyDescent="0.3">
      <c r="A17" s="379" t="s">
        <v>277</v>
      </c>
      <c r="B17" s="380" t="s">
        <v>278</v>
      </c>
      <c r="C17" s="381" t="s">
        <v>541</v>
      </c>
      <c r="D17" s="247">
        <v>130</v>
      </c>
      <c r="E17" s="219">
        <v>55</v>
      </c>
      <c r="F17" s="219">
        <v>75</v>
      </c>
      <c r="G17" s="219">
        <v>0</v>
      </c>
      <c r="H17" s="222">
        <v>55</v>
      </c>
      <c r="I17" s="180"/>
      <c r="J17" s="390">
        <v>55</v>
      </c>
      <c r="K17" s="359"/>
      <c r="L17" s="359"/>
      <c r="M17" s="359"/>
      <c r="N17" s="359"/>
      <c r="O17" s="359"/>
      <c r="P17" s="359"/>
      <c r="Q17" s="359"/>
      <c r="R17" s="360"/>
      <c r="S17" s="199">
        <f t="shared" si="0"/>
        <v>55</v>
      </c>
    </row>
    <row r="18" spans="1:19" x14ac:dyDescent="0.3">
      <c r="A18" s="379" t="s">
        <v>542</v>
      </c>
      <c r="B18" s="380" t="s">
        <v>543</v>
      </c>
      <c r="C18" s="381" t="s">
        <v>544</v>
      </c>
      <c r="D18" s="247">
        <v>130</v>
      </c>
      <c r="E18" s="219">
        <v>0</v>
      </c>
      <c r="F18" s="219">
        <v>0</v>
      </c>
      <c r="G18" s="219">
        <v>130</v>
      </c>
      <c r="H18" s="222">
        <v>130</v>
      </c>
      <c r="I18" s="180"/>
      <c r="J18" s="390">
        <v>20</v>
      </c>
      <c r="K18" s="361">
        <v>40</v>
      </c>
      <c r="L18" s="361">
        <v>40</v>
      </c>
      <c r="M18" s="361">
        <v>30</v>
      </c>
      <c r="N18" s="359"/>
      <c r="O18" s="359"/>
      <c r="P18" s="359"/>
      <c r="Q18" s="359"/>
      <c r="R18" s="360"/>
      <c r="S18" s="199">
        <f t="shared" si="0"/>
        <v>130</v>
      </c>
    </row>
    <row r="19" spans="1:19" x14ac:dyDescent="0.3">
      <c r="A19" s="379" t="s">
        <v>545</v>
      </c>
      <c r="B19" s="380" t="s">
        <v>546</v>
      </c>
      <c r="C19" s="381" t="s">
        <v>547</v>
      </c>
      <c r="D19" s="247">
        <v>129</v>
      </c>
      <c r="E19" s="219">
        <v>0</v>
      </c>
      <c r="F19" s="219">
        <v>0</v>
      </c>
      <c r="G19" s="219">
        <v>129</v>
      </c>
      <c r="H19" s="222">
        <v>129</v>
      </c>
      <c r="I19" s="180"/>
      <c r="J19" s="390">
        <v>20</v>
      </c>
      <c r="K19" s="361">
        <v>40</v>
      </c>
      <c r="L19" s="361">
        <v>40</v>
      </c>
      <c r="M19" s="361">
        <v>29</v>
      </c>
      <c r="N19" s="359"/>
      <c r="O19" s="359"/>
      <c r="P19" s="359"/>
      <c r="Q19" s="359"/>
      <c r="R19" s="360"/>
      <c r="S19" s="199">
        <f t="shared" si="0"/>
        <v>129</v>
      </c>
    </row>
    <row r="20" spans="1:19" x14ac:dyDescent="0.3">
      <c r="A20" s="379" t="s">
        <v>548</v>
      </c>
      <c r="B20" s="380" t="s">
        <v>549</v>
      </c>
      <c r="C20" s="381" t="s">
        <v>550</v>
      </c>
      <c r="D20" s="247">
        <v>125</v>
      </c>
      <c r="E20" s="219">
        <v>14</v>
      </c>
      <c r="F20" s="219">
        <v>0</v>
      </c>
      <c r="G20" s="219">
        <v>111</v>
      </c>
      <c r="H20" s="222">
        <v>125</v>
      </c>
      <c r="I20" s="180"/>
      <c r="J20" s="390">
        <v>40</v>
      </c>
      <c r="K20" s="361">
        <v>45</v>
      </c>
      <c r="L20" s="361">
        <v>40</v>
      </c>
      <c r="M20" s="359"/>
      <c r="N20" s="359"/>
      <c r="O20" s="359"/>
      <c r="P20" s="359"/>
      <c r="Q20" s="359"/>
      <c r="R20" s="360"/>
      <c r="S20" s="199">
        <f t="shared" si="0"/>
        <v>125</v>
      </c>
    </row>
    <row r="21" spans="1:19" x14ac:dyDescent="0.3">
      <c r="A21" s="379" t="s">
        <v>325</v>
      </c>
      <c r="B21" s="380" t="s">
        <v>326</v>
      </c>
      <c r="C21" s="381" t="s">
        <v>551</v>
      </c>
      <c r="D21" s="247">
        <v>133</v>
      </c>
      <c r="E21" s="219">
        <v>14</v>
      </c>
      <c r="F21" s="219">
        <v>0</v>
      </c>
      <c r="G21" s="219">
        <v>119</v>
      </c>
      <c r="H21" s="222">
        <v>133</v>
      </c>
      <c r="I21" s="180"/>
      <c r="J21" s="390">
        <v>27</v>
      </c>
      <c r="K21" s="361">
        <v>55</v>
      </c>
      <c r="L21" s="361">
        <v>51</v>
      </c>
      <c r="M21" s="359"/>
      <c r="N21" s="359"/>
      <c r="O21" s="359"/>
      <c r="P21" s="359"/>
      <c r="Q21" s="359"/>
      <c r="R21" s="360"/>
      <c r="S21" s="199">
        <f t="shared" si="0"/>
        <v>133</v>
      </c>
    </row>
    <row r="22" spans="1:19" x14ac:dyDescent="0.3">
      <c r="A22" s="379" t="s">
        <v>383</v>
      </c>
      <c r="B22" s="380" t="s">
        <v>384</v>
      </c>
      <c r="C22" s="381" t="s">
        <v>552</v>
      </c>
      <c r="D22" s="247">
        <v>108</v>
      </c>
      <c r="E22" s="219">
        <v>0</v>
      </c>
      <c r="F22" s="219">
        <v>0</v>
      </c>
      <c r="G22" s="219">
        <v>108</v>
      </c>
      <c r="H22" s="222">
        <v>108</v>
      </c>
      <c r="I22" s="180"/>
      <c r="J22" s="389"/>
      <c r="K22" s="361">
        <v>30</v>
      </c>
      <c r="L22" s="361">
        <v>40</v>
      </c>
      <c r="M22" s="361">
        <v>38</v>
      </c>
      <c r="N22" s="359"/>
      <c r="O22" s="359"/>
      <c r="P22" s="359"/>
      <c r="Q22" s="359"/>
      <c r="R22" s="360"/>
      <c r="S22" s="199">
        <f t="shared" si="0"/>
        <v>108</v>
      </c>
    </row>
    <row r="23" spans="1:19" x14ac:dyDescent="0.3">
      <c r="A23" s="379" t="s">
        <v>395</v>
      </c>
      <c r="B23" s="380" t="s">
        <v>396</v>
      </c>
      <c r="C23" s="381" t="s">
        <v>553</v>
      </c>
      <c r="D23" s="247">
        <v>93</v>
      </c>
      <c r="E23" s="219">
        <v>43</v>
      </c>
      <c r="F23" s="219">
        <v>16</v>
      </c>
      <c r="G23" s="219">
        <v>34</v>
      </c>
      <c r="H23" s="222">
        <v>77</v>
      </c>
      <c r="I23" s="180"/>
      <c r="J23" s="390">
        <v>31</v>
      </c>
      <c r="K23" s="361">
        <v>46</v>
      </c>
      <c r="L23" s="359"/>
      <c r="M23" s="359"/>
      <c r="N23" s="359"/>
      <c r="O23" s="359"/>
      <c r="P23" s="359"/>
      <c r="Q23" s="359"/>
      <c r="R23" s="360"/>
      <c r="S23" s="199">
        <f t="shared" si="0"/>
        <v>77</v>
      </c>
    </row>
    <row r="24" spans="1:19" x14ac:dyDescent="0.3">
      <c r="A24" s="379" t="s">
        <v>317</v>
      </c>
      <c r="B24" s="380" t="s">
        <v>318</v>
      </c>
      <c r="C24" s="381" t="s">
        <v>554</v>
      </c>
      <c r="D24" s="247">
        <v>90</v>
      </c>
      <c r="E24" s="219">
        <v>21</v>
      </c>
      <c r="F24" s="219">
        <v>33</v>
      </c>
      <c r="G24" s="219">
        <v>36</v>
      </c>
      <c r="H24" s="222">
        <v>57</v>
      </c>
      <c r="I24" s="180"/>
      <c r="J24" s="390">
        <v>31</v>
      </c>
      <c r="K24" s="361">
        <v>26</v>
      </c>
      <c r="L24" s="359"/>
      <c r="M24" s="359"/>
      <c r="N24" s="359"/>
      <c r="O24" s="359"/>
      <c r="P24" s="359"/>
      <c r="Q24" s="359"/>
      <c r="R24" s="360"/>
      <c r="S24" s="199">
        <f t="shared" si="0"/>
        <v>57</v>
      </c>
    </row>
    <row r="25" spans="1:19" x14ac:dyDescent="0.3">
      <c r="A25" s="379" t="s">
        <v>144</v>
      </c>
      <c r="B25" s="380" t="s">
        <v>253</v>
      </c>
      <c r="C25" s="381" t="s">
        <v>555</v>
      </c>
      <c r="D25" s="247">
        <v>69</v>
      </c>
      <c r="E25" s="219">
        <v>12</v>
      </c>
      <c r="F25" s="219">
        <v>8</v>
      </c>
      <c r="G25" s="219">
        <v>49</v>
      </c>
      <c r="H25" s="222">
        <v>61</v>
      </c>
      <c r="I25" s="180"/>
      <c r="J25" s="390">
        <v>30</v>
      </c>
      <c r="K25" s="361">
        <v>31</v>
      </c>
      <c r="L25" s="359"/>
      <c r="M25" s="359"/>
      <c r="N25" s="359"/>
      <c r="O25" s="359"/>
      <c r="P25" s="359"/>
      <c r="Q25" s="359"/>
      <c r="R25" s="360"/>
      <c r="S25" s="199">
        <f t="shared" si="0"/>
        <v>61</v>
      </c>
    </row>
    <row r="26" spans="1:19" x14ac:dyDescent="0.3">
      <c r="A26" s="379" t="s">
        <v>66</v>
      </c>
      <c r="B26" s="380" t="s">
        <v>252</v>
      </c>
      <c r="C26" s="381" t="s">
        <v>556</v>
      </c>
      <c r="D26" s="247">
        <v>65</v>
      </c>
      <c r="E26" s="219">
        <v>21</v>
      </c>
      <c r="F26" s="219">
        <v>0</v>
      </c>
      <c r="G26" s="219">
        <v>44</v>
      </c>
      <c r="H26" s="222">
        <v>65</v>
      </c>
      <c r="I26" s="180"/>
      <c r="J26" s="390">
        <v>30</v>
      </c>
      <c r="K26" s="361">
        <v>35</v>
      </c>
      <c r="L26" s="359"/>
      <c r="M26" s="359"/>
      <c r="N26" s="359"/>
      <c r="O26" s="359"/>
      <c r="P26" s="359"/>
      <c r="Q26" s="359"/>
      <c r="R26" s="360"/>
      <c r="S26" s="199">
        <f t="shared" si="0"/>
        <v>65</v>
      </c>
    </row>
    <row r="27" spans="1:19" x14ac:dyDescent="0.3">
      <c r="A27" s="379" t="s">
        <v>557</v>
      </c>
      <c r="B27" s="380" t="s">
        <v>558</v>
      </c>
      <c r="C27" s="381" t="s">
        <v>559</v>
      </c>
      <c r="D27" s="247">
        <v>65</v>
      </c>
      <c r="E27" s="219">
        <v>0</v>
      </c>
      <c r="F27" s="219">
        <v>0</v>
      </c>
      <c r="G27" s="219">
        <v>65</v>
      </c>
      <c r="H27" s="222">
        <v>65</v>
      </c>
      <c r="I27" s="180"/>
      <c r="J27" s="389"/>
      <c r="K27" s="359"/>
      <c r="L27" s="361">
        <v>65</v>
      </c>
      <c r="M27" s="359"/>
      <c r="N27" s="359"/>
      <c r="O27" s="359"/>
      <c r="P27" s="359"/>
      <c r="Q27" s="359"/>
      <c r="R27" s="360"/>
      <c r="S27" s="199">
        <f t="shared" si="0"/>
        <v>65</v>
      </c>
    </row>
    <row r="28" spans="1:19" x14ac:dyDescent="0.3">
      <c r="A28" s="379" t="s">
        <v>560</v>
      </c>
      <c r="B28" s="380" t="s">
        <v>561</v>
      </c>
      <c r="C28" s="381" t="s">
        <v>562</v>
      </c>
      <c r="D28" s="247">
        <v>50</v>
      </c>
      <c r="E28" s="219">
        <v>0</v>
      </c>
      <c r="F28" s="219">
        <v>0</v>
      </c>
      <c r="G28" s="219">
        <v>50</v>
      </c>
      <c r="H28" s="222">
        <v>50</v>
      </c>
      <c r="I28" s="180"/>
      <c r="J28" s="390">
        <v>10</v>
      </c>
      <c r="K28" s="361">
        <v>20</v>
      </c>
      <c r="L28" s="361">
        <v>20</v>
      </c>
      <c r="M28" s="359"/>
      <c r="N28" s="359"/>
      <c r="O28" s="359"/>
      <c r="P28" s="359"/>
      <c r="Q28" s="359"/>
      <c r="R28" s="360"/>
      <c r="S28" s="199">
        <f t="shared" si="0"/>
        <v>50</v>
      </c>
    </row>
    <row r="29" spans="1:19" x14ac:dyDescent="0.3">
      <c r="A29" s="379" t="s">
        <v>142</v>
      </c>
      <c r="B29" s="380" t="s">
        <v>260</v>
      </c>
      <c r="C29" s="381" t="s">
        <v>563</v>
      </c>
      <c r="D29" s="247">
        <v>44</v>
      </c>
      <c r="E29" s="219">
        <v>6</v>
      </c>
      <c r="F29" s="219">
        <v>38</v>
      </c>
      <c r="G29" s="219">
        <v>0</v>
      </c>
      <c r="H29" s="222">
        <v>6</v>
      </c>
      <c r="I29" s="180"/>
      <c r="J29" s="390">
        <v>6</v>
      </c>
      <c r="K29" s="359"/>
      <c r="L29" s="359"/>
      <c r="M29" s="359"/>
      <c r="N29" s="359"/>
      <c r="O29" s="359"/>
      <c r="P29" s="359"/>
      <c r="Q29" s="359"/>
      <c r="R29" s="360"/>
      <c r="S29" s="199">
        <f t="shared" si="0"/>
        <v>6</v>
      </c>
    </row>
    <row r="30" spans="1:19" x14ac:dyDescent="0.3">
      <c r="A30" s="379" t="s">
        <v>307</v>
      </c>
      <c r="B30" s="380" t="s">
        <v>308</v>
      </c>
      <c r="C30" s="381" t="s">
        <v>564</v>
      </c>
      <c r="D30" s="247">
        <v>44</v>
      </c>
      <c r="E30" s="219">
        <v>0</v>
      </c>
      <c r="F30" s="219">
        <v>0</v>
      </c>
      <c r="G30" s="219">
        <v>44</v>
      </c>
      <c r="H30" s="222">
        <v>44</v>
      </c>
      <c r="I30" s="180"/>
      <c r="J30" s="389"/>
      <c r="K30" s="359"/>
      <c r="L30" s="361">
        <v>44</v>
      </c>
      <c r="M30" s="359"/>
      <c r="N30" s="359"/>
      <c r="O30" s="359"/>
      <c r="P30" s="359"/>
      <c r="Q30" s="359"/>
      <c r="R30" s="360"/>
      <c r="S30" s="199">
        <f t="shared" si="0"/>
        <v>44</v>
      </c>
    </row>
    <row r="31" spans="1:19" x14ac:dyDescent="0.3">
      <c r="A31" s="379" t="s">
        <v>201</v>
      </c>
      <c r="B31" s="380" t="s">
        <v>312</v>
      </c>
      <c r="C31" s="381" t="s">
        <v>565</v>
      </c>
      <c r="D31" s="247">
        <v>38</v>
      </c>
      <c r="E31" s="219">
        <v>28</v>
      </c>
      <c r="F31" s="219">
        <v>10</v>
      </c>
      <c r="G31" s="219">
        <v>0</v>
      </c>
      <c r="H31" s="222">
        <v>28</v>
      </c>
      <c r="I31" s="180"/>
      <c r="J31" s="390">
        <v>28</v>
      </c>
      <c r="K31" s="359"/>
      <c r="L31" s="359"/>
      <c r="M31" s="359"/>
      <c r="N31" s="359"/>
      <c r="O31" s="359"/>
      <c r="P31" s="359"/>
      <c r="Q31" s="359"/>
      <c r="R31" s="360"/>
      <c r="S31" s="199">
        <f t="shared" si="0"/>
        <v>28</v>
      </c>
    </row>
    <row r="32" spans="1:19" x14ac:dyDescent="0.3">
      <c r="A32" s="379" t="s">
        <v>319</v>
      </c>
      <c r="B32" s="380" t="s">
        <v>320</v>
      </c>
      <c r="C32" s="381" t="s">
        <v>566</v>
      </c>
      <c r="D32" s="247">
        <v>29</v>
      </c>
      <c r="E32" s="219">
        <v>0</v>
      </c>
      <c r="F32" s="219">
        <v>0</v>
      </c>
      <c r="G32" s="219">
        <v>29</v>
      </c>
      <c r="H32" s="222">
        <v>29</v>
      </c>
      <c r="I32" s="180"/>
      <c r="J32" s="389"/>
      <c r="K32" s="361">
        <v>29</v>
      </c>
      <c r="L32" s="359"/>
      <c r="M32" s="359"/>
      <c r="N32" s="359"/>
      <c r="O32" s="359"/>
      <c r="P32" s="359"/>
      <c r="Q32" s="359"/>
      <c r="R32" s="360"/>
      <c r="S32" s="199">
        <f t="shared" si="0"/>
        <v>29</v>
      </c>
    </row>
    <row r="33" spans="1:19" x14ac:dyDescent="0.3">
      <c r="A33" s="379" t="s">
        <v>567</v>
      </c>
      <c r="B33" s="380" t="s">
        <v>568</v>
      </c>
      <c r="C33" s="381" t="s">
        <v>569</v>
      </c>
      <c r="D33" s="247">
        <v>26</v>
      </c>
      <c r="E33" s="219">
        <v>0</v>
      </c>
      <c r="F33" s="219">
        <v>0</v>
      </c>
      <c r="G33" s="219">
        <v>26</v>
      </c>
      <c r="H33" s="222">
        <v>26</v>
      </c>
      <c r="I33" s="180"/>
      <c r="J33" s="389"/>
      <c r="K33" s="361">
        <v>26</v>
      </c>
      <c r="L33" s="359"/>
      <c r="M33" s="359"/>
      <c r="N33" s="359"/>
      <c r="O33" s="359"/>
      <c r="P33" s="359"/>
      <c r="Q33" s="359"/>
      <c r="R33" s="360"/>
      <c r="S33" s="199">
        <f t="shared" si="0"/>
        <v>26</v>
      </c>
    </row>
    <row r="34" spans="1:19" x14ac:dyDescent="0.3">
      <c r="A34" s="379" t="s">
        <v>181</v>
      </c>
      <c r="B34" s="380" t="s">
        <v>292</v>
      </c>
      <c r="C34" s="381" t="s">
        <v>570</v>
      </c>
      <c r="D34" s="247">
        <v>25</v>
      </c>
      <c r="E34" s="219">
        <v>9</v>
      </c>
      <c r="F34" s="219">
        <v>16</v>
      </c>
      <c r="G34" s="219">
        <v>0</v>
      </c>
      <c r="H34" s="222">
        <v>9</v>
      </c>
      <c r="I34" s="180"/>
      <c r="J34" s="390">
        <v>9</v>
      </c>
      <c r="K34" s="359"/>
      <c r="L34" s="359"/>
      <c r="M34" s="359"/>
      <c r="N34" s="359"/>
      <c r="O34" s="359"/>
      <c r="P34" s="359"/>
      <c r="Q34" s="359"/>
      <c r="R34" s="360"/>
      <c r="S34" s="199">
        <f t="shared" si="0"/>
        <v>9</v>
      </c>
    </row>
    <row r="35" spans="1:19" x14ac:dyDescent="0.3">
      <c r="A35" s="379" t="s">
        <v>283</v>
      </c>
      <c r="B35" s="380" t="s">
        <v>284</v>
      </c>
      <c r="C35" s="381" t="s">
        <v>571</v>
      </c>
      <c r="D35" s="247">
        <v>23</v>
      </c>
      <c r="E35" s="219">
        <v>0</v>
      </c>
      <c r="F35" s="219">
        <v>0</v>
      </c>
      <c r="G35" s="219">
        <v>23</v>
      </c>
      <c r="H35" s="222">
        <v>23</v>
      </c>
      <c r="I35" s="180"/>
      <c r="J35" s="389"/>
      <c r="K35" s="361">
        <v>23</v>
      </c>
      <c r="L35" s="359"/>
      <c r="M35" s="359"/>
      <c r="N35" s="359"/>
      <c r="O35" s="359"/>
      <c r="P35" s="359"/>
      <c r="Q35" s="359"/>
      <c r="R35" s="360"/>
      <c r="S35" s="199">
        <f t="shared" si="0"/>
        <v>23</v>
      </c>
    </row>
    <row r="36" spans="1:19" x14ac:dyDescent="0.3">
      <c r="A36" s="379" t="s">
        <v>143</v>
      </c>
      <c r="B36" s="380" t="s">
        <v>247</v>
      </c>
      <c r="C36" s="381" t="s">
        <v>572</v>
      </c>
      <c r="D36" s="247">
        <v>21</v>
      </c>
      <c r="E36" s="219">
        <v>12</v>
      </c>
      <c r="F36" s="219">
        <v>9</v>
      </c>
      <c r="G36" s="219">
        <v>0</v>
      </c>
      <c r="H36" s="222">
        <v>12</v>
      </c>
      <c r="I36" s="180"/>
      <c r="J36" s="390">
        <v>12</v>
      </c>
      <c r="K36" s="359"/>
      <c r="L36" s="359"/>
      <c r="M36" s="359"/>
      <c r="N36" s="359"/>
      <c r="O36" s="359"/>
      <c r="P36" s="359"/>
      <c r="Q36" s="359"/>
      <c r="R36" s="360"/>
      <c r="S36" s="199">
        <f t="shared" si="0"/>
        <v>12</v>
      </c>
    </row>
    <row r="37" spans="1:19" x14ac:dyDescent="0.3">
      <c r="A37" s="379" t="s">
        <v>573</v>
      </c>
      <c r="B37" s="380" t="s">
        <v>574</v>
      </c>
      <c r="C37" s="381" t="s">
        <v>575</v>
      </c>
      <c r="D37" s="247">
        <v>16</v>
      </c>
      <c r="E37" s="219">
        <v>0</v>
      </c>
      <c r="F37" s="219">
        <v>0</v>
      </c>
      <c r="G37" s="219">
        <v>16</v>
      </c>
      <c r="H37" s="222">
        <v>16</v>
      </c>
      <c r="I37" s="180"/>
      <c r="J37" s="389"/>
      <c r="K37" s="359"/>
      <c r="L37" s="361">
        <v>16</v>
      </c>
      <c r="M37" s="359"/>
      <c r="N37" s="359"/>
      <c r="O37" s="359"/>
      <c r="P37" s="359"/>
      <c r="Q37" s="359"/>
      <c r="R37" s="360"/>
      <c r="S37" s="199">
        <f t="shared" si="0"/>
        <v>16</v>
      </c>
    </row>
    <row r="38" spans="1:19" x14ac:dyDescent="0.3">
      <c r="A38" s="379" t="s">
        <v>576</v>
      </c>
      <c r="B38" s="380" t="s">
        <v>577</v>
      </c>
      <c r="C38" s="381" t="s">
        <v>578</v>
      </c>
      <c r="D38" s="247">
        <v>13</v>
      </c>
      <c r="E38" s="219">
        <v>0</v>
      </c>
      <c r="F38" s="219">
        <v>0</v>
      </c>
      <c r="G38" s="219">
        <v>13</v>
      </c>
      <c r="H38" s="222">
        <v>13</v>
      </c>
      <c r="I38" s="180"/>
      <c r="J38" s="389"/>
      <c r="K38" s="359"/>
      <c r="L38" s="361">
        <v>13</v>
      </c>
      <c r="M38" s="359"/>
      <c r="N38" s="359"/>
      <c r="O38" s="359"/>
      <c r="P38" s="359"/>
      <c r="Q38" s="359"/>
      <c r="R38" s="360"/>
      <c r="S38" s="199">
        <f t="shared" si="0"/>
        <v>13</v>
      </c>
    </row>
    <row r="39" spans="1:19" x14ac:dyDescent="0.3">
      <c r="A39" s="379" t="s">
        <v>579</v>
      </c>
      <c r="B39" s="380" t="s">
        <v>580</v>
      </c>
      <c r="C39" s="381" t="s">
        <v>581</v>
      </c>
      <c r="D39" s="247">
        <v>12</v>
      </c>
      <c r="E39" s="219">
        <v>12</v>
      </c>
      <c r="F39" s="219">
        <v>0</v>
      </c>
      <c r="G39" s="219">
        <v>0</v>
      </c>
      <c r="H39" s="222">
        <v>12</v>
      </c>
      <c r="I39" s="180"/>
      <c r="J39" s="390">
        <v>12</v>
      </c>
      <c r="K39" s="359"/>
      <c r="L39" s="359"/>
      <c r="M39" s="359"/>
      <c r="N39" s="359"/>
      <c r="O39" s="359"/>
      <c r="P39" s="359"/>
      <c r="Q39" s="359"/>
      <c r="R39" s="360"/>
      <c r="S39" s="199">
        <f t="shared" si="0"/>
        <v>12</v>
      </c>
    </row>
    <row r="40" spans="1:19" x14ac:dyDescent="0.3">
      <c r="A40" s="379" t="s">
        <v>174</v>
      </c>
      <c r="B40" s="380" t="s">
        <v>271</v>
      </c>
      <c r="C40" s="381" t="s">
        <v>582</v>
      </c>
      <c r="D40" s="247">
        <v>9</v>
      </c>
      <c r="E40" s="219">
        <v>9</v>
      </c>
      <c r="F40" s="219">
        <v>0</v>
      </c>
      <c r="G40" s="219">
        <v>0</v>
      </c>
      <c r="H40" s="222">
        <v>9</v>
      </c>
      <c r="I40" s="180"/>
      <c r="J40" s="223"/>
      <c r="K40" s="165"/>
      <c r="L40" s="165"/>
      <c r="M40" s="165"/>
      <c r="N40" s="165"/>
      <c r="O40" s="165"/>
      <c r="P40" s="165"/>
      <c r="Q40" s="165"/>
      <c r="R40" s="197"/>
      <c r="S40" s="200"/>
    </row>
    <row r="41" spans="1:19" x14ac:dyDescent="0.3">
      <c r="A41" s="379" t="s">
        <v>583</v>
      </c>
      <c r="B41" s="380" t="s">
        <v>584</v>
      </c>
      <c r="C41" s="381" t="s">
        <v>585</v>
      </c>
      <c r="D41" s="247">
        <v>9</v>
      </c>
      <c r="E41" s="219">
        <v>0</v>
      </c>
      <c r="F41" s="219">
        <v>0</v>
      </c>
      <c r="G41" s="219">
        <v>9</v>
      </c>
      <c r="H41" s="222">
        <v>9</v>
      </c>
      <c r="I41" s="180"/>
      <c r="J41" s="223"/>
      <c r="K41" s="165"/>
      <c r="L41" s="165"/>
      <c r="M41" s="165"/>
      <c r="N41" s="165"/>
      <c r="O41" s="165"/>
      <c r="P41" s="165"/>
      <c r="Q41" s="165"/>
      <c r="R41" s="197"/>
      <c r="S41" s="200"/>
    </row>
    <row r="42" spans="1:19" x14ac:dyDescent="0.3">
      <c r="A42" s="379" t="s">
        <v>436</v>
      </c>
      <c r="B42" s="380" t="s">
        <v>437</v>
      </c>
      <c r="C42" s="381" t="s">
        <v>586</v>
      </c>
      <c r="D42" s="247">
        <v>9</v>
      </c>
      <c r="E42" s="219">
        <v>0</v>
      </c>
      <c r="F42" s="219">
        <v>0</v>
      </c>
      <c r="G42" s="219">
        <v>9</v>
      </c>
      <c r="H42" s="222">
        <v>9</v>
      </c>
      <c r="I42" s="180"/>
      <c r="J42" s="223"/>
      <c r="K42" s="165"/>
      <c r="L42" s="165"/>
      <c r="M42" s="165"/>
      <c r="N42" s="165"/>
      <c r="O42" s="165"/>
      <c r="P42" s="165"/>
      <c r="Q42" s="165"/>
      <c r="R42" s="197"/>
      <c r="S42" s="200"/>
    </row>
    <row r="43" spans="1:19" x14ac:dyDescent="0.3">
      <c r="A43" s="379" t="s">
        <v>154</v>
      </c>
      <c r="B43" s="380" t="s">
        <v>261</v>
      </c>
      <c r="C43" s="381" t="s">
        <v>587</v>
      </c>
      <c r="D43" s="247">
        <v>8</v>
      </c>
      <c r="E43" s="219">
        <v>9</v>
      </c>
      <c r="F43" s="219">
        <v>-1</v>
      </c>
      <c r="G43" s="219">
        <v>0</v>
      </c>
      <c r="H43" s="222">
        <v>9</v>
      </c>
      <c r="I43" s="180"/>
      <c r="J43" s="223"/>
      <c r="K43" s="165"/>
      <c r="L43" s="165"/>
      <c r="M43" s="165"/>
      <c r="N43" s="165"/>
      <c r="O43" s="165"/>
      <c r="P43" s="165"/>
      <c r="Q43" s="165"/>
      <c r="R43" s="197"/>
      <c r="S43" s="200"/>
    </row>
    <row r="44" spans="1:19" x14ac:dyDescent="0.3">
      <c r="A44" s="379" t="s">
        <v>199</v>
      </c>
      <c r="B44" s="380" t="s">
        <v>270</v>
      </c>
      <c r="C44" s="381" t="s">
        <v>588</v>
      </c>
      <c r="D44" s="247">
        <v>8</v>
      </c>
      <c r="E44" s="219">
        <v>1</v>
      </c>
      <c r="F44" s="219">
        <v>-1</v>
      </c>
      <c r="G44" s="219">
        <v>8</v>
      </c>
      <c r="H44" s="222">
        <v>9</v>
      </c>
      <c r="I44" s="180"/>
      <c r="J44" s="223"/>
      <c r="K44" s="165"/>
      <c r="L44" s="165"/>
      <c r="M44" s="165"/>
      <c r="N44" s="165"/>
      <c r="O44" s="165"/>
      <c r="P44" s="165"/>
      <c r="Q44" s="165"/>
      <c r="R44" s="197"/>
      <c r="S44" s="200"/>
    </row>
    <row r="45" spans="1:19" x14ac:dyDescent="0.3">
      <c r="A45" s="379" t="s">
        <v>188</v>
      </c>
      <c r="B45" s="380" t="s">
        <v>305</v>
      </c>
      <c r="C45" s="381" t="s">
        <v>589</v>
      </c>
      <c r="D45" s="247">
        <v>8</v>
      </c>
      <c r="E45" s="219">
        <v>0</v>
      </c>
      <c r="F45" s="219">
        <v>0</v>
      </c>
      <c r="G45" s="219">
        <v>8</v>
      </c>
      <c r="H45" s="222">
        <v>8</v>
      </c>
      <c r="I45" s="180"/>
      <c r="J45" s="223"/>
      <c r="K45" s="165"/>
      <c r="L45" s="165"/>
      <c r="M45" s="165"/>
      <c r="N45" s="165"/>
      <c r="O45" s="165"/>
      <c r="P45" s="165"/>
      <c r="Q45" s="165"/>
      <c r="R45" s="197"/>
      <c r="S45" s="200"/>
    </row>
    <row r="46" spans="1:19" x14ac:dyDescent="0.3">
      <c r="A46" s="379" t="s">
        <v>590</v>
      </c>
      <c r="B46" s="380" t="s">
        <v>591</v>
      </c>
      <c r="C46" s="381" t="s">
        <v>592</v>
      </c>
      <c r="D46" s="247">
        <v>8</v>
      </c>
      <c r="E46" s="219">
        <v>0</v>
      </c>
      <c r="F46" s="219">
        <v>0</v>
      </c>
      <c r="G46" s="219">
        <v>8</v>
      </c>
      <c r="H46" s="222">
        <v>8</v>
      </c>
      <c r="I46" s="180"/>
      <c r="J46" s="223"/>
      <c r="K46" s="165"/>
      <c r="L46" s="165"/>
      <c r="M46" s="165"/>
      <c r="N46" s="165"/>
      <c r="O46" s="165"/>
      <c r="P46" s="165"/>
      <c r="Q46" s="165"/>
      <c r="R46" s="197"/>
      <c r="S46" s="200"/>
    </row>
    <row r="47" spans="1:19" x14ac:dyDescent="0.3">
      <c r="A47" s="379" t="s">
        <v>233</v>
      </c>
      <c r="B47" s="380" t="s">
        <v>234</v>
      </c>
      <c r="C47" s="381" t="s">
        <v>593</v>
      </c>
      <c r="D47" s="247">
        <v>7</v>
      </c>
      <c r="E47" s="219">
        <v>0</v>
      </c>
      <c r="F47" s="219">
        <v>0</v>
      </c>
      <c r="G47" s="219">
        <v>7</v>
      </c>
      <c r="H47" s="222">
        <v>7</v>
      </c>
      <c r="I47" s="180"/>
      <c r="J47" s="223"/>
      <c r="K47" s="165"/>
      <c r="L47" s="165"/>
      <c r="M47" s="165"/>
      <c r="N47" s="165"/>
      <c r="O47" s="165"/>
      <c r="P47" s="165"/>
      <c r="Q47" s="165"/>
      <c r="R47" s="197"/>
      <c r="S47" s="200"/>
    </row>
    <row r="48" spans="1:19" x14ac:dyDescent="0.3">
      <c r="A48" s="379" t="s">
        <v>184</v>
      </c>
      <c r="B48" s="380" t="s">
        <v>294</v>
      </c>
      <c r="C48" s="381" t="s">
        <v>594</v>
      </c>
      <c r="D48" s="247">
        <v>7</v>
      </c>
      <c r="E48" s="219">
        <v>3</v>
      </c>
      <c r="F48" s="219">
        <v>4</v>
      </c>
      <c r="G48" s="219">
        <v>0</v>
      </c>
      <c r="H48" s="222">
        <v>3</v>
      </c>
      <c r="I48" s="180"/>
      <c r="J48" s="223"/>
      <c r="K48" s="165"/>
      <c r="L48" s="165"/>
      <c r="M48" s="165"/>
      <c r="N48" s="165"/>
      <c r="O48" s="165"/>
      <c r="P48" s="165"/>
      <c r="Q48" s="165"/>
      <c r="R48" s="197"/>
      <c r="S48" s="200"/>
    </row>
    <row r="49" spans="1:19" x14ac:dyDescent="0.3">
      <c r="A49" s="379" t="s">
        <v>300</v>
      </c>
      <c r="B49" s="380" t="s">
        <v>301</v>
      </c>
      <c r="C49" s="381" t="s">
        <v>595</v>
      </c>
      <c r="D49" s="247">
        <v>7</v>
      </c>
      <c r="E49" s="219">
        <v>0</v>
      </c>
      <c r="F49" s="219">
        <v>0</v>
      </c>
      <c r="G49" s="219">
        <v>7</v>
      </c>
      <c r="H49" s="222">
        <v>7</v>
      </c>
      <c r="I49" s="180"/>
      <c r="J49" s="223"/>
      <c r="K49" s="165"/>
      <c r="L49" s="165"/>
      <c r="M49" s="165"/>
      <c r="N49" s="165"/>
      <c r="O49" s="165"/>
      <c r="P49" s="165"/>
      <c r="Q49" s="165"/>
      <c r="R49" s="197"/>
      <c r="S49" s="200"/>
    </row>
    <row r="50" spans="1:19" x14ac:dyDescent="0.3">
      <c r="A50" s="379" t="s">
        <v>362</v>
      </c>
      <c r="B50" s="380" t="s">
        <v>363</v>
      </c>
      <c r="C50" s="381" t="s">
        <v>596</v>
      </c>
      <c r="D50" s="247">
        <v>7</v>
      </c>
      <c r="E50" s="219">
        <v>7</v>
      </c>
      <c r="F50" s="219">
        <v>0</v>
      </c>
      <c r="G50" s="219">
        <v>0</v>
      </c>
      <c r="H50" s="222">
        <v>7</v>
      </c>
      <c r="I50" s="180"/>
      <c r="J50" s="223"/>
      <c r="K50" s="165"/>
      <c r="L50" s="165"/>
      <c r="M50" s="165"/>
      <c r="N50" s="165"/>
      <c r="O50" s="165"/>
      <c r="P50" s="165"/>
      <c r="Q50" s="165"/>
      <c r="R50" s="197"/>
      <c r="S50" s="200"/>
    </row>
    <row r="51" spans="1:19" x14ac:dyDescent="0.3">
      <c r="A51" s="379" t="s">
        <v>597</v>
      </c>
      <c r="B51" s="380" t="s">
        <v>392</v>
      </c>
      <c r="C51" s="381" t="s">
        <v>598</v>
      </c>
      <c r="D51" s="247">
        <v>7</v>
      </c>
      <c r="E51" s="219">
        <v>7</v>
      </c>
      <c r="F51" s="219">
        <v>0</v>
      </c>
      <c r="G51" s="219">
        <v>0</v>
      </c>
      <c r="H51" s="222">
        <v>7</v>
      </c>
      <c r="I51" s="180"/>
      <c r="J51" s="223"/>
      <c r="K51" s="165"/>
      <c r="L51" s="165"/>
      <c r="M51" s="165"/>
      <c r="N51" s="165"/>
      <c r="O51" s="165"/>
      <c r="P51" s="165"/>
      <c r="Q51" s="165"/>
      <c r="R51" s="197"/>
      <c r="S51" s="200"/>
    </row>
    <row r="52" spans="1:19" x14ac:dyDescent="0.3">
      <c r="A52" s="379" t="s">
        <v>153</v>
      </c>
      <c r="B52" s="380" t="s">
        <v>259</v>
      </c>
      <c r="C52" s="381" t="s">
        <v>599</v>
      </c>
      <c r="D52" s="247">
        <v>6</v>
      </c>
      <c r="E52" s="219">
        <v>4</v>
      </c>
      <c r="F52" s="219">
        <v>2</v>
      </c>
      <c r="G52" s="219">
        <v>0</v>
      </c>
      <c r="H52" s="222">
        <v>4</v>
      </c>
      <c r="I52" s="180"/>
      <c r="J52" s="223"/>
      <c r="K52" s="165"/>
      <c r="L52" s="165"/>
      <c r="M52" s="165"/>
      <c r="N52" s="165"/>
      <c r="O52" s="165"/>
      <c r="P52" s="165"/>
      <c r="Q52" s="165"/>
      <c r="R52" s="197"/>
      <c r="S52" s="200"/>
    </row>
    <row r="53" spans="1:19" x14ac:dyDescent="0.3">
      <c r="A53" s="379" t="s">
        <v>145</v>
      </c>
      <c r="B53" s="380" t="s">
        <v>275</v>
      </c>
      <c r="C53" s="381" t="s">
        <v>600</v>
      </c>
      <c r="D53" s="247">
        <v>6</v>
      </c>
      <c r="E53" s="219">
        <v>0</v>
      </c>
      <c r="F53" s="219">
        <v>0</v>
      </c>
      <c r="G53" s="219">
        <v>6</v>
      </c>
      <c r="H53" s="222">
        <v>6</v>
      </c>
      <c r="I53" s="180"/>
      <c r="J53" s="223"/>
      <c r="K53" s="165"/>
      <c r="L53" s="165"/>
      <c r="M53" s="165"/>
      <c r="N53" s="165"/>
      <c r="O53" s="165"/>
      <c r="P53" s="165"/>
      <c r="Q53" s="165"/>
      <c r="R53" s="197"/>
      <c r="S53" s="200"/>
    </row>
    <row r="54" spans="1:19" x14ac:dyDescent="0.3">
      <c r="A54" s="379" t="s">
        <v>179</v>
      </c>
      <c r="B54" s="380" t="s">
        <v>286</v>
      </c>
      <c r="C54" s="381" t="s">
        <v>601</v>
      </c>
      <c r="D54" s="247">
        <v>6</v>
      </c>
      <c r="E54" s="219">
        <v>6</v>
      </c>
      <c r="F54" s="219">
        <v>0</v>
      </c>
      <c r="G54" s="219">
        <v>0</v>
      </c>
      <c r="H54" s="222">
        <v>6</v>
      </c>
      <c r="I54" s="180"/>
      <c r="J54" s="223"/>
      <c r="K54" s="165"/>
      <c r="L54" s="165"/>
      <c r="M54" s="165"/>
      <c r="N54" s="165"/>
      <c r="O54" s="165"/>
      <c r="P54" s="165"/>
      <c r="Q54" s="165"/>
      <c r="R54" s="197"/>
      <c r="S54" s="200"/>
    </row>
    <row r="55" spans="1:19" x14ac:dyDescent="0.3">
      <c r="A55" s="379" t="s">
        <v>602</v>
      </c>
      <c r="B55" s="380" t="s">
        <v>603</v>
      </c>
      <c r="C55" s="381" t="s">
        <v>604</v>
      </c>
      <c r="D55" s="247">
        <v>6</v>
      </c>
      <c r="E55" s="219">
        <v>0</v>
      </c>
      <c r="F55" s="219">
        <v>0</v>
      </c>
      <c r="G55" s="219">
        <v>6</v>
      </c>
      <c r="H55" s="222">
        <v>6</v>
      </c>
      <c r="I55" s="180"/>
      <c r="J55" s="223"/>
      <c r="K55" s="165"/>
      <c r="L55" s="165"/>
      <c r="M55" s="165"/>
      <c r="N55" s="165"/>
      <c r="O55" s="165"/>
      <c r="P55" s="165"/>
      <c r="Q55" s="165"/>
      <c r="R55" s="197"/>
      <c r="S55" s="200"/>
    </row>
    <row r="56" spans="1:19" x14ac:dyDescent="0.3">
      <c r="A56" s="379" t="s">
        <v>177</v>
      </c>
      <c r="B56" s="380" t="s">
        <v>279</v>
      </c>
      <c r="C56" s="381" t="s">
        <v>605</v>
      </c>
      <c r="D56" s="247">
        <v>5</v>
      </c>
      <c r="E56" s="219">
        <v>0</v>
      </c>
      <c r="F56" s="219">
        <v>0</v>
      </c>
      <c r="G56" s="219">
        <v>5</v>
      </c>
      <c r="H56" s="222">
        <v>5</v>
      </c>
      <c r="I56" s="180"/>
      <c r="J56" s="223"/>
      <c r="K56" s="165"/>
      <c r="L56" s="165"/>
      <c r="M56" s="165"/>
      <c r="N56" s="165"/>
      <c r="O56" s="165"/>
      <c r="P56" s="165"/>
      <c r="Q56" s="165"/>
      <c r="R56" s="197"/>
      <c r="S56" s="200"/>
    </row>
    <row r="57" spans="1:19" x14ac:dyDescent="0.3">
      <c r="A57" s="379" t="s">
        <v>295</v>
      </c>
      <c r="B57" s="380" t="s">
        <v>296</v>
      </c>
      <c r="C57" s="381" t="s">
        <v>606</v>
      </c>
      <c r="D57" s="247">
        <v>5</v>
      </c>
      <c r="E57" s="219">
        <v>0</v>
      </c>
      <c r="F57" s="219">
        <v>0</v>
      </c>
      <c r="G57" s="219">
        <v>5</v>
      </c>
      <c r="H57" s="222">
        <v>5</v>
      </c>
      <c r="I57" s="180"/>
      <c r="J57" s="223"/>
      <c r="K57" s="165"/>
      <c r="L57" s="165"/>
      <c r="M57" s="165"/>
      <c r="N57" s="165"/>
      <c r="O57" s="165"/>
      <c r="P57" s="165"/>
      <c r="Q57" s="165"/>
      <c r="R57" s="197"/>
      <c r="S57" s="200"/>
    </row>
    <row r="58" spans="1:19" x14ac:dyDescent="0.3">
      <c r="A58" s="379" t="s">
        <v>607</v>
      </c>
      <c r="B58" s="380" t="s">
        <v>608</v>
      </c>
      <c r="C58" s="381" t="s">
        <v>609</v>
      </c>
      <c r="D58" s="247">
        <v>5</v>
      </c>
      <c r="E58" s="219">
        <v>5</v>
      </c>
      <c r="F58" s="219">
        <v>0</v>
      </c>
      <c r="G58" s="219">
        <v>0</v>
      </c>
      <c r="H58" s="222">
        <v>5</v>
      </c>
      <c r="I58" s="180"/>
      <c r="J58" s="223"/>
      <c r="K58" s="165"/>
      <c r="L58" s="165"/>
      <c r="M58" s="165"/>
      <c r="N58" s="165"/>
      <c r="O58" s="165"/>
      <c r="P58" s="165"/>
      <c r="Q58" s="165"/>
      <c r="R58" s="197"/>
      <c r="S58" s="200"/>
    </row>
    <row r="59" spans="1:19" x14ac:dyDescent="0.3">
      <c r="A59" s="379" t="s">
        <v>610</v>
      </c>
      <c r="B59" s="380" t="s">
        <v>482</v>
      </c>
      <c r="C59" s="381" t="s">
        <v>611</v>
      </c>
      <c r="D59" s="247">
        <v>5</v>
      </c>
      <c r="E59" s="219">
        <v>0</v>
      </c>
      <c r="F59" s="219">
        <v>0</v>
      </c>
      <c r="G59" s="219">
        <v>5</v>
      </c>
      <c r="H59" s="222">
        <v>5</v>
      </c>
      <c r="I59" s="180"/>
      <c r="J59" s="223"/>
      <c r="K59" s="165"/>
      <c r="L59" s="165"/>
      <c r="M59" s="165"/>
      <c r="N59" s="165"/>
      <c r="O59" s="165"/>
      <c r="P59" s="165"/>
      <c r="Q59" s="165"/>
      <c r="R59" s="197"/>
      <c r="S59" s="200"/>
    </row>
    <row r="60" spans="1:19" x14ac:dyDescent="0.3">
      <c r="A60" s="379" t="s">
        <v>231</v>
      </c>
      <c r="B60" s="380" t="s">
        <v>232</v>
      </c>
      <c r="C60" s="381" t="s">
        <v>612</v>
      </c>
      <c r="D60" s="247">
        <v>4</v>
      </c>
      <c r="E60" s="219">
        <v>0</v>
      </c>
      <c r="F60" s="219">
        <v>0</v>
      </c>
      <c r="G60" s="219">
        <v>4</v>
      </c>
      <c r="H60" s="222">
        <v>4</v>
      </c>
      <c r="I60" s="180"/>
      <c r="J60" s="223"/>
      <c r="K60" s="165"/>
      <c r="L60" s="165"/>
      <c r="M60" s="165"/>
      <c r="N60" s="165"/>
      <c r="O60" s="165"/>
      <c r="P60" s="165"/>
      <c r="Q60" s="165"/>
      <c r="R60" s="197"/>
      <c r="S60" s="200"/>
    </row>
    <row r="61" spans="1:19" x14ac:dyDescent="0.3">
      <c r="A61" s="379" t="s">
        <v>613</v>
      </c>
      <c r="B61" s="380" t="s">
        <v>614</v>
      </c>
      <c r="C61" s="381" t="s">
        <v>615</v>
      </c>
      <c r="D61" s="247">
        <v>4</v>
      </c>
      <c r="E61" s="219">
        <v>4</v>
      </c>
      <c r="F61" s="219">
        <v>0</v>
      </c>
      <c r="G61" s="219">
        <v>0</v>
      </c>
      <c r="H61" s="222">
        <v>4</v>
      </c>
      <c r="I61" s="180"/>
      <c r="J61" s="223"/>
      <c r="K61" s="165"/>
      <c r="L61" s="165"/>
      <c r="M61" s="165"/>
      <c r="N61" s="165"/>
      <c r="O61" s="165"/>
      <c r="P61" s="165"/>
      <c r="Q61" s="165"/>
      <c r="R61" s="197"/>
      <c r="S61" s="200"/>
    </row>
    <row r="62" spans="1:19" x14ac:dyDescent="0.3">
      <c r="A62" s="379" t="s">
        <v>341</v>
      </c>
      <c r="B62" s="380" t="s">
        <v>342</v>
      </c>
      <c r="C62" s="381" t="s">
        <v>343</v>
      </c>
      <c r="D62" s="247">
        <v>4</v>
      </c>
      <c r="E62" s="219">
        <v>0</v>
      </c>
      <c r="F62" s="219">
        <v>0</v>
      </c>
      <c r="G62" s="219">
        <v>4</v>
      </c>
      <c r="H62" s="222">
        <v>4</v>
      </c>
      <c r="I62" s="180"/>
      <c r="J62" s="223"/>
      <c r="K62" s="165"/>
      <c r="L62" s="165"/>
      <c r="M62" s="165"/>
      <c r="N62" s="165"/>
      <c r="O62" s="165"/>
      <c r="P62" s="165"/>
      <c r="Q62" s="165"/>
      <c r="R62" s="197"/>
      <c r="S62" s="200"/>
    </row>
    <row r="63" spans="1:19" x14ac:dyDescent="0.3">
      <c r="A63" s="379" t="s">
        <v>360</v>
      </c>
      <c r="B63" s="380" t="s">
        <v>361</v>
      </c>
      <c r="C63" s="381" t="s">
        <v>616</v>
      </c>
      <c r="D63" s="247">
        <v>4</v>
      </c>
      <c r="E63" s="219">
        <v>0</v>
      </c>
      <c r="F63" s="219">
        <v>0</v>
      </c>
      <c r="G63" s="219">
        <v>4</v>
      </c>
      <c r="H63" s="222">
        <v>4</v>
      </c>
      <c r="I63" s="180"/>
      <c r="J63" s="223"/>
      <c r="K63" s="165"/>
      <c r="L63" s="165"/>
      <c r="M63" s="165"/>
      <c r="N63" s="165"/>
      <c r="O63" s="165"/>
      <c r="P63" s="165"/>
      <c r="Q63" s="165"/>
      <c r="R63" s="197"/>
      <c r="S63" s="200"/>
    </row>
    <row r="64" spans="1:19" x14ac:dyDescent="0.3">
      <c r="A64" s="379" t="s">
        <v>409</v>
      </c>
      <c r="B64" s="380" t="s">
        <v>410</v>
      </c>
      <c r="C64" s="381" t="s">
        <v>617</v>
      </c>
      <c r="D64" s="247">
        <v>4</v>
      </c>
      <c r="E64" s="219">
        <v>4</v>
      </c>
      <c r="F64" s="219">
        <v>0</v>
      </c>
      <c r="G64" s="219">
        <v>0</v>
      </c>
      <c r="H64" s="222">
        <v>4</v>
      </c>
      <c r="I64" s="180"/>
      <c r="J64" s="223"/>
      <c r="K64" s="165"/>
      <c r="L64" s="165"/>
      <c r="M64" s="165"/>
      <c r="N64" s="165"/>
      <c r="O64" s="165"/>
      <c r="P64" s="165"/>
      <c r="Q64" s="165"/>
      <c r="R64" s="197"/>
      <c r="S64" s="200"/>
    </row>
    <row r="65" spans="1:19" x14ac:dyDescent="0.3">
      <c r="A65" s="379" t="s">
        <v>417</v>
      </c>
      <c r="B65" s="380" t="s">
        <v>418</v>
      </c>
      <c r="C65" s="381" t="s">
        <v>419</v>
      </c>
      <c r="D65" s="247">
        <v>4</v>
      </c>
      <c r="E65" s="219">
        <v>0</v>
      </c>
      <c r="F65" s="219">
        <v>0</v>
      </c>
      <c r="G65" s="219">
        <v>4</v>
      </c>
      <c r="H65" s="222">
        <v>4</v>
      </c>
      <c r="I65" s="180"/>
      <c r="J65" s="223"/>
      <c r="K65" s="165"/>
      <c r="L65" s="165"/>
      <c r="M65" s="165"/>
      <c r="N65" s="165"/>
      <c r="O65" s="165"/>
      <c r="P65" s="165"/>
      <c r="Q65" s="165"/>
      <c r="R65" s="197"/>
      <c r="S65" s="200"/>
    </row>
    <row r="66" spans="1:19" x14ac:dyDescent="0.3">
      <c r="A66" s="379" t="s">
        <v>618</v>
      </c>
      <c r="B66" s="380" t="s">
        <v>619</v>
      </c>
      <c r="C66" s="381" t="s">
        <v>620</v>
      </c>
      <c r="D66" s="247">
        <v>4</v>
      </c>
      <c r="E66" s="219">
        <v>4</v>
      </c>
      <c r="F66" s="219">
        <v>0</v>
      </c>
      <c r="G66" s="219">
        <v>0</v>
      </c>
      <c r="H66" s="222">
        <v>4</v>
      </c>
      <c r="I66" s="180"/>
      <c r="J66" s="223"/>
      <c r="K66" s="165"/>
      <c r="L66" s="165"/>
      <c r="M66" s="165"/>
      <c r="N66" s="165"/>
      <c r="O66" s="165"/>
      <c r="P66" s="165"/>
      <c r="Q66" s="165"/>
      <c r="R66" s="197"/>
      <c r="S66" s="200"/>
    </row>
    <row r="67" spans="1:19" x14ac:dyDescent="0.3">
      <c r="A67" s="379" t="s">
        <v>621</v>
      </c>
      <c r="B67" s="380" t="s">
        <v>622</v>
      </c>
      <c r="C67" s="381" t="s">
        <v>623</v>
      </c>
      <c r="D67" s="247">
        <v>4</v>
      </c>
      <c r="E67" s="219">
        <v>0</v>
      </c>
      <c r="F67" s="219">
        <v>0</v>
      </c>
      <c r="G67" s="219">
        <v>4</v>
      </c>
      <c r="H67" s="222">
        <v>4</v>
      </c>
      <c r="I67" s="180"/>
      <c r="J67" s="223"/>
      <c r="K67" s="165"/>
      <c r="L67" s="165"/>
      <c r="M67" s="165"/>
      <c r="N67" s="165"/>
      <c r="O67" s="165"/>
      <c r="P67" s="165"/>
      <c r="Q67" s="165"/>
      <c r="R67" s="197"/>
      <c r="S67" s="200"/>
    </row>
    <row r="68" spans="1:19" x14ac:dyDescent="0.3">
      <c r="A68" s="379" t="s">
        <v>624</v>
      </c>
      <c r="B68" s="380" t="s">
        <v>625</v>
      </c>
      <c r="C68" s="381" t="s">
        <v>626</v>
      </c>
      <c r="D68" s="247">
        <v>4</v>
      </c>
      <c r="E68" s="219">
        <v>0</v>
      </c>
      <c r="F68" s="219">
        <v>0</v>
      </c>
      <c r="G68" s="219">
        <v>4</v>
      </c>
      <c r="H68" s="222">
        <v>4</v>
      </c>
      <c r="I68" s="180"/>
      <c r="J68" s="223"/>
      <c r="K68" s="165"/>
      <c r="L68" s="165"/>
      <c r="M68" s="165"/>
      <c r="N68" s="165"/>
      <c r="O68" s="165"/>
      <c r="P68" s="165"/>
      <c r="Q68" s="165"/>
      <c r="R68" s="197"/>
      <c r="S68" s="200"/>
    </row>
    <row r="69" spans="1:19" x14ac:dyDescent="0.3">
      <c r="A69" s="379" t="s">
        <v>226</v>
      </c>
      <c r="B69" s="380" t="s">
        <v>227</v>
      </c>
      <c r="C69" s="381" t="s">
        <v>627</v>
      </c>
      <c r="D69" s="247">
        <v>3</v>
      </c>
      <c r="E69" s="219">
        <v>0</v>
      </c>
      <c r="F69" s="219">
        <v>2</v>
      </c>
      <c r="G69" s="219">
        <v>1</v>
      </c>
      <c r="H69" s="222">
        <v>1</v>
      </c>
      <c r="I69" s="180"/>
      <c r="J69" s="223"/>
      <c r="K69" s="165"/>
      <c r="L69" s="165"/>
      <c r="M69" s="165"/>
      <c r="N69" s="165"/>
      <c r="O69" s="165"/>
      <c r="P69" s="165"/>
      <c r="Q69" s="165"/>
      <c r="R69" s="197"/>
      <c r="S69" s="200"/>
    </row>
    <row r="70" spans="1:19" x14ac:dyDescent="0.3">
      <c r="A70" s="379" t="s">
        <v>228</v>
      </c>
      <c r="B70" s="380" t="s">
        <v>229</v>
      </c>
      <c r="C70" s="381" t="s">
        <v>230</v>
      </c>
      <c r="D70" s="247">
        <v>3</v>
      </c>
      <c r="E70" s="219">
        <v>0</v>
      </c>
      <c r="F70" s="219">
        <v>1</v>
      </c>
      <c r="G70" s="219">
        <v>2</v>
      </c>
      <c r="H70" s="222">
        <v>2</v>
      </c>
      <c r="I70" s="180"/>
      <c r="J70" s="223"/>
      <c r="K70" s="165"/>
      <c r="L70" s="165"/>
      <c r="M70" s="165"/>
      <c r="N70" s="165"/>
      <c r="O70" s="165"/>
      <c r="P70" s="165"/>
      <c r="Q70" s="165"/>
      <c r="R70" s="197"/>
      <c r="S70" s="200"/>
    </row>
    <row r="71" spans="1:19" x14ac:dyDescent="0.3">
      <c r="A71" s="379" t="s">
        <v>237</v>
      </c>
      <c r="B71" s="380" t="s">
        <v>238</v>
      </c>
      <c r="C71" s="381" t="s">
        <v>628</v>
      </c>
      <c r="D71" s="247">
        <v>3</v>
      </c>
      <c r="E71" s="219">
        <v>3</v>
      </c>
      <c r="F71" s="219">
        <v>0</v>
      </c>
      <c r="G71" s="219">
        <v>0</v>
      </c>
      <c r="H71" s="222">
        <v>3</v>
      </c>
      <c r="I71" s="180"/>
      <c r="J71" s="223"/>
      <c r="K71" s="165"/>
      <c r="L71" s="165"/>
      <c r="M71" s="165"/>
      <c r="N71" s="165"/>
      <c r="O71" s="165"/>
      <c r="P71" s="165"/>
      <c r="Q71" s="165"/>
      <c r="R71" s="197"/>
      <c r="S71" s="200"/>
    </row>
    <row r="72" spans="1:19" x14ac:dyDescent="0.3">
      <c r="A72" s="379" t="s">
        <v>86</v>
      </c>
      <c r="B72" s="380" t="s">
        <v>239</v>
      </c>
      <c r="C72" s="381" t="s">
        <v>629</v>
      </c>
      <c r="D72" s="247">
        <v>3</v>
      </c>
      <c r="E72" s="219">
        <v>3</v>
      </c>
      <c r="F72" s="219">
        <v>0</v>
      </c>
      <c r="G72" s="219">
        <v>0</v>
      </c>
      <c r="H72" s="222">
        <v>3</v>
      </c>
      <c r="I72" s="180"/>
      <c r="J72" s="223"/>
      <c r="K72" s="165"/>
      <c r="L72" s="165"/>
      <c r="M72" s="165"/>
      <c r="N72" s="165"/>
      <c r="O72" s="165"/>
      <c r="P72" s="165"/>
      <c r="Q72" s="165"/>
      <c r="R72" s="197"/>
      <c r="S72" s="200"/>
    </row>
    <row r="73" spans="1:19" x14ac:dyDescent="0.3">
      <c r="A73" s="379" t="s">
        <v>152</v>
      </c>
      <c r="B73" s="380" t="s">
        <v>250</v>
      </c>
      <c r="C73" s="381" t="s">
        <v>630</v>
      </c>
      <c r="D73" s="247">
        <v>3</v>
      </c>
      <c r="E73" s="219">
        <v>0</v>
      </c>
      <c r="F73" s="219">
        <v>0</v>
      </c>
      <c r="G73" s="219">
        <v>3</v>
      </c>
      <c r="H73" s="222">
        <v>3</v>
      </c>
      <c r="I73" s="180"/>
      <c r="J73" s="223"/>
      <c r="K73" s="165"/>
      <c r="L73" s="165"/>
      <c r="M73" s="165"/>
      <c r="N73" s="165"/>
      <c r="O73" s="165"/>
      <c r="P73" s="165"/>
      <c r="Q73" s="165"/>
      <c r="R73" s="197"/>
      <c r="S73" s="200"/>
    </row>
    <row r="74" spans="1:19" x14ac:dyDescent="0.3">
      <c r="A74" s="379" t="s">
        <v>146</v>
      </c>
      <c r="B74" s="380" t="s">
        <v>254</v>
      </c>
      <c r="C74" s="381" t="s">
        <v>631</v>
      </c>
      <c r="D74" s="247">
        <v>3</v>
      </c>
      <c r="E74" s="219">
        <v>1</v>
      </c>
      <c r="F74" s="219">
        <v>2</v>
      </c>
      <c r="G74" s="219">
        <v>0</v>
      </c>
      <c r="H74" s="222">
        <v>1</v>
      </c>
      <c r="I74" s="180"/>
      <c r="J74" s="223"/>
      <c r="K74" s="165"/>
      <c r="L74" s="165"/>
      <c r="M74" s="165"/>
      <c r="N74" s="165"/>
      <c r="O74" s="165"/>
      <c r="P74" s="165"/>
      <c r="Q74" s="165"/>
      <c r="R74" s="197"/>
      <c r="S74" s="200"/>
    </row>
    <row r="75" spans="1:19" x14ac:dyDescent="0.3">
      <c r="A75" s="379" t="s">
        <v>196</v>
      </c>
      <c r="B75" s="380" t="s">
        <v>316</v>
      </c>
      <c r="C75" s="381" t="s">
        <v>632</v>
      </c>
      <c r="D75" s="247">
        <v>3</v>
      </c>
      <c r="E75" s="219">
        <v>0</v>
      </c>
      <c r="F75" s="219">
        <v>0</v>
      </c>
      <c r="G75" s="219">
        <v>3</v>
      </c>
      <c r="H75" s="222">
        <v>3</v>
      </c>
      <c r="I75" s="180"/>
      <c r="J75" s="223"/>
      <c r="K75" s="165"/>
      <c r="L75" s="165"/>
      <c r="M75" s="165"/>
      <c r="N75" s="165"/>
      <c r="O75" s="165"/>
      <c r="P75" s="165"/>
      <c r="Q75" s="165"/>
      <c r="R75" s="197"/>
      <c r="S75" s="200"/>
    </row>
    <row r="76" spans="1:19" x14ac:dyDescent="0.3">
      <c r="A76" s="379" t="s">
        <v>202</v>
      </c>
      <c r="B76" s="380" t="s">
        <v>323</v>
      </c>
      <c r="C76" s="381" t="s">
        <v>633</v>
      </c>
      <c r="D76" s="247">
        <v>3</v>
      </c>
      <c r="E76" s="219">
        <v>0</v>
      </c>
      <c r="F76" s="219">
        <v>0</v>
      </c>
      <c r="G76" s="219">
        <v>3</v>
      </c>
      <c r="H76" s="222">
        <v>3</v>
      </c>
      <c r="I76" s="180"/>
      <c r="J76" s="223"/>
      <c r="K76" s="165"/>
      <c r="L76" s="165"/>
      <c r="M76" s="165"/>
      <c r="N76" s="165"/>
      <c r="O76" s="165"/>
      <c r="P76" s="165"/>
      <c r="Q76" s="165"/>
      <c r="R76" s="197"/>
      <c r="S76" s="200"/>
    </row>
    <row r="77" spans="1:19" x14ac:dyDescent="0.3">
      <c r="A77" s="379" t="s">
        <v>397</v>
      </c>
      <c r="B77" s="380" t="s">
        <v>398</v>
      </c>
      <c r="C77" s="381" t="s">
        <v>634</v>
      </c>
      <c r="D77" s="247">
        <v>3</v>
      </c>
      <c r="E77" s="219">
        <v>3</v>
      </c>
      <c r="F77" s="219">
        <v>0</v>
      </c>
      <c r="G77" s="219">
        <v>0</v>
      </c>
      <c r="H77" s="222">
        <v>3</v>
      </c>
      <c r="I77" s="180"/>
      <c r="J77" s="223"/>
      <c r="K77" s="165"/>
      <c r="L77" s="165"/>
      <c r="M77" s="165"/>
      <c r="N77" s="165"/>
      <c r="O77" s="165"/>
      <c r="P77" s="165"/>
      <c r="Q77" s="165"/>
      <c r="R77" s="197"/>
      <c r="S77" s="200"/>
    </row>
    <row r="78" spans="1:19" x14ac:dyDescent="0.3">
      <c r="A78" s="379" t="s">
        <v>434</v>
      </c>
      <c r="B78" s="380" t="s">
        <v>435</v>
      </c>
      <c r="C78" s="381" t="s">
        <v>635</v>
      </c>
      <c r="D78" s="247">
        <v>3</v>
      </c>
      <c r="E78" s="219">
        <v>0</v>
      </c>
      <c r="F78" s="219">
        <v>0</v>
      </c>
      <c r="G78" s="219">
        <v>3</v>
      </c>
      <c r="H78" s="222">
        <v>3</v>
      </c>
      <c r="I78" s="180"/>
      <c r="J78" s="223"/>
      <c r="K78" s="165"/>
      <c r="L78" s="165"/>
      <c r="M78" s="165"/>
      <c r="N78" s="165"/>
      <c r="O78" s="165"/>
      <c r="P78" s="165"/>
      <c r="Q78" s="165"/>
      <c r="R78" s="197"/>
      <c r="S78" s="200"/>
    </row>
    <row r="79" spans="1:19" x14ac:dyDescent="0.3">
      <c r="A79" s="379" t="s">
        <v>636</v>
      </c>
      <c r="B79" s="380" t="s">
        <v>288</v>
      </c>
      <c r="C79" s="381" t="s">
        <v>637</v>
      </c>
      <c r="D79" s="247">
        <v>3</v>
      </c>
      <c r="E79" s="219">
        <v>0</v>
      </c>
      <c r="F79" s="219">
        <v>0</v>
      </c>
      <c r="G79" s="219">
        <v>3</v>
      </c>
      <c r="H79" s="222">
        <v>3</v>
      </c>
      <c r="I79" s="180"/>
      <c r="J79" s="223"/>
      <c r="K79" s="165"/>
      <c r="L79" s="165"/>
      <c r="M79" s="165"/>
      <c r="N79" s="165"/>
      <c r="O79" s="165"/>
      <c r="P79" s="165"/>
      <c r="Q79" s="165"/>
      <c r="R79" s="197"/>
      <c r="S79" s="200"/>
    </row>
    <row r="80" spans="1:19" x14ac:dyDescent="0.3">
      <c r="A80" s="379" t="s">
        <v>638</v>
      </c>
      <c r="B80" s="380" t="s">
        <v>639</v>
      </c>
      <c r="C80" s="381" t="s">
        <v>640</v>
      </c>
      <c r="D80" s="247">
        <v>3</v>
      </c>
      <c r="E80" s="219">
        <v>3</v>
      </c>
      <c r="F80" s="219">
        <v>0</v>
      </c>
      <c r="G80" s="219">
        <v>0</v>
      </c>
      <c r="H80" s="222">
        <v>3</v>
      </c>
      <c r="I80" s="180"/>
      <c r="J80" s="223"/>
      <c r="K80" s="165"/>
      <c r="L80" s="165"/>
      <c r="M80" s="165"/>
      <c r="N80" s="165"/>
      <c r="O80" s="165"/>
      <c r="P80" s="165"/>
      <c r="Q80" s="165"/>
      <c r="R80" s="197"/>
      <c r="S80" s="200"/>
    </row>
    <row r="81" spans="1:19" x14ac:dyDescent="0.3">
      <c r="A81" s="379" t="s">
        <v>641</v>
      </c>
      <c r="B81" s="380" t="s">
        <v>642</v>
      </c>
      <c r="C81" s="381" t="s">
        <v>643</v>
      </c>
      <c r="D81" s="247">
        <v>3</v>
      </c>
      <c r="E81" s="219">
        <v>0</v>
      </c>
      <c r="F81" s="219">
        <v>0</v>
      </c>
      <c r="G81" s="219">
        <v>3</v>
      </c>
      <c r="H81" s="222">
        <v>3</v>
      </c>
      <c r="I81" s="180"/>
      <c r="J81" s="223"/>
      <c r="K81" s="165"/>
      <c r="L81" s="165"/>
      <c r="M81" s="165"/>
      <c r="N81" s="165"/>
      <c r="O81" s="165"/>
      <c r="P81" s="165"/>
      <c r="Q81" s="165"/>
      <c r="R81" s="197"/>
      <c r="S81" s="200"/>
    </row>
    <row r="82" spans="1:19" x14ac:dyDescent="0.3">
      <c r="A82" s="379" t="s">
        <v>644</v>
      </c>
      <c r="B82" s="380" t="s">
        <v>645</v>
      </c>
      <c r="C82" s="381" t="s">
        <v>646</v>
      </c>
      <c r="D82" s="247">
        <v>3</v>
      </c>
      <c r="E82" s="219">
        <v>0</v>
      </c>
      <c r="F82" s="219">
        <v>0</v>
      </c>
      <c r="G82" s="219">
        <v>3</v>
      </c>
      <c r="H82" s="222">
        <v>3</v>
      </c>
      <c r="I82" s="180"/>
      <c r="J82" s="223"/>
      <c r="K82" s="165"/>
      <c r="L82" s="165"/>
      <c r="M82" s="165"/>
      <c r="N82" s="165"/>
      <c r="O82" s="165"/>
      <c r="P82" s="165"/>
      <c r="Q82" s="165"/>
      <c r="R82" s="197"/>
      <c r="S82" s="200"/>
    </row>
    <row r="83" spans="1:19" x14ac:dyDescent="0.3">
      <c r="A83" s="379" t="s">
        <v>447</v>
      </c>
      <c r="B83" s="380" t="s">
        <v>448</v>
      </c>
      <c r="C83" s="381" t="s">
        <v>647</v>
      </c>
      <c r="D83" s="247">
        <v>3</v>
      </c>
      <c r="E83" s="219">
        <v>0</v>
      </c>
      <c r="F83" s="219">
        <v>1</v>
      </c>
      <c r="G83" s="219">
        <v>2</v>
      </c>
      <c r="H83" s="222">
        <v>2</v>
      </c>
      <c r="I83" s="180"/>
      <c r="J83" s="223"/>
      <c r="K83" s="165"/>
      <c r="L83" s="165"/>
      <c r="M83" s="165"/>
      <c r="N83" s="165"/>
      <c r="O83" s="165"/>
      <c r="P83" s="165"/>
      <c r="Q83" s="165"/>
      <c r="R83" s="197"/>
      <c r="S83" s="200"/>
    </row>
    <row r="84" spans="1:19" x14ac:dyDescent="0.3">
      <c r="A84" s="379" t="s">
        <v>81</v>
      </c>
      <c r="B84" s="380" t="s">
        <v>240</v>
      </c>
      <c r="C84" s="381" t="s">
        <v>648</v>
      </c>
      <c r="D84" s="247">
        <v>2</v>
      </c>
      <c r="E84" s="219">
        <v>2</v>
      </c>
      <c r="F84" s="219">
        <v>0</v>
      </c>
      <c r="G84" s="219">
        <v>0</v>
      </c>
      <c r="H84" s="222">
        <v>2</v>
      </c>
      <c r="I84" s="180"/>
      <c r="J84" s="223"/>
      <c r="K84" s="165"/>
      <c r="L84" s="165"/>
      <c r="M84" s="165"/>
      <c r="N84" s="165"/>
      <c r="O84" s="165"/>
      <c r="P84" s="165"/>
      <c r="Q84" s="165"/>
      <c r="R84" s="197"/>
      <c r="S84" s="200"/>
    </row>
    <row r="85" spans="1:19" x14ac:dyDescent="0.3">
      <c r="A85" s="379" t="s">
        <v>160</v>
      </c>
      <c r="B85" s="380" t="s">
        <v>245</v>
      </c>
      <c r="C85" s="381" t="s">
        <v>649</v>
      </c>
      <c r="D85" s="247">
        <v>2</v>
      </c>
      <c r="E85" s="219">
        <v>2</v>
      </c>
      <c r="F85" s="219">
        <v>0</v>
      </c>
      <c r="G85" s="219">
        <v>0</v>
      </c>
      <c r="H85" s="222">
        <v>2</v>
      </c>
      <c r="I85" s="180"/>
      <c r="J85" s="223"/>
      <c r="K85" s="165"/>
      <c r="L85" s="165"/>
      <c r="M85" s="165"/>
      <c r="N85" s="165"/>
      <c r="O85" s="165"/>
      <c r="P85" s="165"/>
      <c r="Q85" s="165"/>
      <c r="R85" s="197"/>
      <c r="S85" s="200"/>
    </row>
    <row r="86" spans="1:19" x14ac:dyDescent="0.3">
      <c r="A86" s="379" t="s">
        <v>84</v>
      </c>
      <c r="B86" s="380" t="s">
        <v>251</v>
      </c>
      <c r="C86" s="381" t="s">
        <v>650</v>
      </c>
      <c r="D86" s="247">
        <v>2</v>
      </c>
      <c r="E86" s="219">
        <v>0</v>
      </c>
      <c r="F86" s="219">
        <v>1</v>
      </c>
      <c r="G86" s="219">
        <v>1</v>
      </c>
      <c r="H86" s="222">
        <v>1</v>
      </c>
      <c r="I86" s="180"/>
      <c r="J86" s="223"/>
      <c r="K86" s="165"/>
      <c r="L86" s="165"/>
      <c r="M86" s="165"/>
      <c r="N86" s="165"/>
      <c r="O86" s="165"/>
      <c r="P86" s="165"/>
      <c r="Q86" s="165"/>
      <c r="R86" s="197"/>
      <c r="S86" s="200"/>
    </row>
    <row r="87" spans="1:19" x14ac:dyDescent="0.3">
      <c r="A87" s="379" t="s">
        <v>148</v>
      </c>
      <c r="B87" s="380" t="s">
        <v>257</v>
      </c>
      <c r="C87" s="381" t="s">
        <v>82</v>
      </c>
      <c r="D87" s="247">
        <v>2</v>
      </c>
      <c r="E87" s="219">
        <v>2</v>
      </c>
      <c r="F87" s="219">
        <v>0</v>
      </c>
      <c r="G87" s="219">
        <v>0</v>
      </c>
      <c r="H87" s="222">
        <v>2</v>
      </c>
      <c r="I87" s="180"/>
      <c r="J87" s="223"/>
      <c r="K87" s="165"/>
      <c r="L87" s="165"/>
      <c r="M87" s="165"/>
      <c r="N87" s="165"/>
      <c r="O87" s="165"/>
      <c r="P87" s="165"/>
      <c r="Q87" s="165"/>
      <c r="R87" s="197"/>
      <c r="S87" s="200"/>
    </row>
    <row r="88" spans="1:19" x14ac:dyDescent="0.3">
      <c r="A88" s="379" t="s">
        <v>161</v>
      </c>
      <c r="B88" s="380" t="s">
        <v>265</v>
      </c>
      <c r="C88" s="381" t="s">
        <v>651</v>
      </c>
      <c r="D88" s="247">
        <v>2</v>
      </c>
      <c r="E88" s="219">
        <v>2</v>
      </c>
      <c r="F88" s="219">
        <v>0</v>
      </c>
      <c r="G88" s="219">
        <v>0</v>
      </c>
      <c r="H88" s="222">
        <v>2</v>
      </c>
      <c r="I88" s="180"/>
      <c r="J88" s="223"/>
      <c r="K88" s="165"/>
      <c r="L88" s="165"/>
      <c r="M88" s="165"/>
      <c r="N88" s="165"/>
      <c r="O88" s="165"/>
      <c r="P88" s="165"/>
      <c r="Q88" s="165"/>
      <c r="R88" s="197"/>
      <c r="S88" s="200"/>
    </row>
    <row r="89" spans="1:19" x14ac:dyDescent="0.3">
      <c r="A89" s="379" t="s">
        <v>149</v>
      </c>
      <c r="B89" s="380" t="s">
        <v>269</v>
      </c>
      <c r="C89" s="381" t="s">
        <v>652</v>
      </c>
      <c r="D89" s="247">
        <v>2</v>
      </c>
      <c r="E89" s="219">
        <v>0</v>
      </c>
      <c r="F89" s="219">
        <v>0</v>
      </c>
      <c r="G89" s="219">
        <v>2</v>
      </c>
      <c r="H89" s="222">
        <v>2</v>
      </c>
      <c r="I89" s="180"/>
      <c r="J89" s="223"/>
      <c r="K89" s="165"/>
      <c r="L89" s="165"/>
      <c r="M89" s="165"/>
      <c r="N89" s="165"/>
      <c r="O89" s="165"/>
      <c r="P89" s="165"/>
      <c r="Q89" s="165"/>
      <c r="R89" s="197"/>
      <c r="S89" s="200"/>
    </row>
    <row r="90" spans="1:19" x14ac:dyDescent="0.3">
      <c r="A90" s="379" t="s">
        <v>163</v>
      </c>
      <c r="B90" s="380" t="s">
        <v>276</v>
      </c>
      <c r="C90" s="381" t="s">
        <v>653</v>
      </c>
      <c r="D90" s="247">
        <v>2</v>
      </c>
      <c r="E90" s="219">
        <v>0</v>
      </c>
      <c r="F90" s="219">
        <v>0</v>
      </c>
      <c r="G90" s="219">
        <v>2</v>
      </c>
      <c r="H90" s="222">
        <v>2</v>
      </c>
      <c r="I90" s="180"/>
      <c r="J90" s="223"/>
      <c r="K90" s="165"/>
      <c r="L90" s="165"/>
      <c r="M90" s="165"/>
      <c r="N90" s="165"/>
      <c r="O90" s="165"/>
      <c r="P90" s="165"/>
      <c r="Q90" s="165"/>
      <c r="R90" s="197"/>
      <c r="S90" s="200"/>
    </row>
    <row r="91" spans="1:19" x14ac:dyDescent="0.3">
      <c r="A91" s="379" t="s">
        <v>178</v>
      </c>
      <c r="B91" s="380" t="s">
        <v>280</v>
      </c>
      <c r="C91" s="381" t="s">
        <v>654</v>
      </c>
      <c r="D91" s="247">
        <v>2</v>
      </c>
      <c r="E91" s="219">
        <v>0</v>
      </c>
      <c r="F91" s="219">
        <v>0</v>
      </c>
      <c r="G91" s="219">
        <v>2</v>
      </c>
      <c r="H91" s="222">
        <v>2</v>
      </c>
      <c r="I91" s="180"/>
      <c r="J91" s="223"/>
      <c r="K91" s="165"/>
      <c r="L91" s="165"/>
      <c r="M91" s="165"/>
      <c r="N91" s="165"/>
      <c r="O91" s="165"/>
      <c r="P91" s="165"/>
      <c r="Q91" s="165"/>
      <c r="R91" s="197"/>
      <c r="S91" s="200"/>
    </row>
    <row r="92" spans="1:19" x14ac:dyDescent="0.3">
      <c r="A92" s="379" t="s">
        <v>180</v>
      </c>
      <c r="B92" s="380" t="s">
        <v>287</v>
      </c>
      <c r="C92" s="381" t="s">
        <v>655</v>
      </c>
      <c r="D92" s="247">
        <v>2</v>
      </c>
      <c r="E92" s="219">
        <v>2</v>
      </c>
      <c r="F92" s="219">
        <v>0</v>
      </c>
      <c r="G92" s="219">
        <v>0</v>
      </c>
      <c r="H92" s="222">
        <v>2</v>
      </c>
      <c r="I92" s="180"/>
      <c r="J92" s="223"/>
      <c r="K92" s="165"/>
      <c r="L92" s="165"/>
      <c r="M92" s="165"/>
      <c r="N92" s="165"/>
      <c r="O92" s="165"/>
      <c r="P92" s="165"/>
      <c r="Q92" s="165"/>
      <c r="R92" s="197"/>
      <c r="S92" s="200"/>
    </row>
    <row r="93" spans="1:19" x14ac:dyDescent="0.3">
      <c r="A93" s="379" t="s">
        <v>182</v>
      </c>
      <c r="B93" s="380" t="s">
        <v>293</v>
      </c>
      <c r="C93" s="381" t="s">
        <v>656</v>
      </c>
      <c r="D93" s="247">
        <v>2</v>
      </c>
      <c r="E93" s="219">
        <v>2</v>
      </c>
      <c r="F93" s="219">
        <v>0</v>
      </c>
      <c r="G93" s="219">
        <v>0</v>
      </c>
      <c r="H93" s="222">
        <v>2</v>
      </c>
      <c r="I93" s="180"/>
      <c r="J93" s="223"/>
      <c r="K93" s="165"/>
      <c r="L93" s="165"/>
      <c r="M93" s="165"/>
      <c r="N93" s="165"/>
      <c r="O93" s="165"/>
      <c r="P93" s="165"/>
      <c r="Q93" s="165"/>
      <c r="R93" s="197"/>
      <c r="S93" s="200"/>
    </row>
    <row r="94" spans="1:19" x14ac:dyDescent="0.3">
      <c r="A94" s="379" t="s">
        <v>187</v>
      </c>
      <c r="B94" s="380" t="s">
        <v>302</v>
      </c>
      <c r="C94" s="381" t="s">
        <v>657</v>
      </c>
      <c r="D94" s="247">
        <v>2</v>
      </c>
      <c r="E94" s="219">
        <v>0</v>
      </c>
      <c r="F94" s="219">
        <v>0</v>
      </c>
      <c r="G94" s="219">
        <v>2</v>
      </c>
      <c r="H94" s="222">
        <v>2</v>
      </c>
      <c r="I94" s="180"/>
      <c r="J94" s="223"/>
      <c r="K94" s="165"/>
      <c r="L94" s="165"/>
      <c r="M94" s="165"/>
      <c r="N94" s="165"/>
      <c r="O94" s="165"/>
      <c r="P94" s="165"/>
      <c r="Q94" s="165"/>
      <c r="R94" s="197"/>
      <c r="S94" s="200"/>
    </row>
    <row r="95" spans="1:19" x14ac:dyDescent="0.3">
      <c r="A95" s="379" t="s">
        <v>198</v>
      </c>
      <c r="B95" s="380" t="s">
        <v>324</v>
      </c>
      <c r="C95" s="381" t="s">
        <v>658</v>
      </c>
      <c r="D95" s="247">
        <v>2</v>
      </c>
      <c r="E95" s="219">
        <v>0</v>
      </c>
      <c r="F95" s="219">
        <v>0</v>
      </c>
      <c r="G95" s="219">
        <v>2</v>
      </c>
      <c r="H95" s="222">
        <v>2</v>
      </c>
      <c r="I95" s="180"/>
      <c r="J95" s="223"/>
      <c r="K95" s="165"/>
      <c r="L95" s="165"/>
      <c r="M95" s="165"/>
      <c r="N95" s="165"/>
      <c r="O95" s="165"/>
      <c r="P95" s="165"/>
      <c r="Q95" s="165"/>
      <c r="R95" s="197"/>
      <c r="S95" s="200"/>
    </row>
    <row r="96" spans="1:19" x14ac:dyDescent="0.3">
      <c r="A96" s="379" t="s">
        <v>367</v>
      </c>
      <c r="B96" s="380" t="s">
        <v>368</v>
      </c>
      <c r="C96" s="381" t="s">
        <v>659</v>
      </c>
      <c r="D96" s="247">
        <v>2</v>
      </c>
      <c r="E96" s="219">
        <v>0</v>
      </c>
      <c r="F96" s="219">
        <v>0</v>
      </c>
      <c r="G96" s="219">
        <v>2</v>
      </c>
      <c r="H96" s="222">
        <v>2</v>
      </c>
      <c r="I96" s="180"/>
      <c r="J96" s="223"/>
      <c r="K96" s="165"/>
      <c r="L96" s="165"/>
      <c r="M96" s="165"/>
      <c r="N96" s="165"/>
      <c r="O96" s="165"/>
      <c r="P96" s="165"/>
      <c r="Q96" s="165"/>
      <c r="R96" s="197"/>
      <c r="S96" s="200"/>
    </row>
    <row r="97" spans="1:19" x14ac:dyDescent="0.3">
      <c r="A97" s="379" t="s">
        <v>371</v>
      </c>
      <c r="B97" s="380" t="s">
        <v>372</v>
      </c>
      <c r="C97" s="381" t="s">
        <v>660</v>
      </c>
      <c r="D97" s="247">
        <v>2</v>
      </c>
      <c r="E97" s="219">
        <v>0</v>
      </c>
      <c r="F97" s="219">
        <v>0</v>
      </c>
      <c r="G97" s="219">
        <v>2</v>
      </c>
      <c r="H97" s="222">
        <v>2</v>
      </c>
      <c r="I97" s="180"/>
      <c r="J97" s="223"/>
      <c r="K97" s="165"/>
      <c r="L97" s="165"/>
      <c r="M97" s="165"/>
      <c r="N97" s="165"/>
      <c r="O97" s="165"/>
      <c r="P97" s="165"/>
      <c r="Q97" s="165"/>
      <c r="R97" s="197"/>
      <c r="S97" s="200"/>
    </row>
    <row r="98" spans="1:19" x14ac:dyDescent="0.3">
      <c r="A98" s="379" t="s">
        <v>375</v>
      </c>
      <c r="B98" s="380" t="s">
        <v>376</v>
      </c>
      <c r="C98" s="381" t="s">
        <v>661</v>
      </c>
      <c r="D98" s="247">
        <v>2</v>
      </c>
      <c r="E98" s="219">
        <v>0</v>
      </c>
      <c r="F98" s="219">
        <v>0</v>
      </c>
      <c r="G98" s="219">
        <v>2</v>
      </c>
      <c r="H98" s="222">
        <v>2</v>
      </c>
      <c r="I98" s="180"/>
      <c r="J98" s="223"/>
      <c r="K98" s="165"/>
      <c r="L98" s="165"/>
      <c r="M98" s="165"/>
      <c r="N98" s="165"/>
      <c r="O98" s="165"/>
      <c r="P98" s="165"/>
      <c r="Q98" s="165"/>
      <c r="R98" s="197"/>
      <c r="S98" s="200"/>
    </row>
    <row r="99" spans="1:19" x14ac:dyDescent="0.3">
      <c r="A99" s="379" t="s">
        <v>399</v>
      </c>
      <c r="B99" s="380" t="s">
        <v>400</v>
      </c>
      <c r="C99" s="381" t="s">
        <v>662</v>
      </c>
      <c r="D99" s="247">
        <v>2</v>
      </c>
      <c r="E99" s="219">
        <v>0</v>
      </c>
      <c r="F99" s="219">
        <v>0</v>
      </c>
      <c r="G99" s="219">
        <v>2</v>
      </c>
      <c r="H99" s="222">
        <v>2</v>
      </c>
      <c r="I99" s="180"/>
      <c r="J99" s="223"/>
      <c r="K99" s="165"/>
      <c r="L99" s="165"/>
      <c r="M99" s="165"/>
      <c r="N99" s="165"/>
      <c r="O99" s="165"/>
      <c r="P99" s="165"/>
      <c r="Q99" s="165"/>
      <c r="R99" s="197"/>
      <c r="S99" s="200"/>
    </row>
    <row r="100" spans="1:19" x14ac:dyDescent="0.3">
      <c r="A100" s="379" t="s">
        <v>663</v>
      </c>
      <c r="B100" s="380" t="s">
        <v>664</v>
      </c>
      <c r="C100" s="381" t="s">
        <v>665</v>
      </c>
      <c r="D100" s="247">
        <v>2</v>
      </c>
      <c r="E100" s="219">
        <v>0</v>
      </c>
      <c r="F100" s="219">
        <v>0</v>
      </c>
      <c r="G100" s="219">
        <v>2</v>
      </c>
      <c r="H100" s="222">
        <v>2</v>
      </c>
      <c r="I100" s="180"/>
      <c r="J100" s="223"/>
      <c r="K100" s="165"/>
      <c r="L100" s="165"/>
      <c r="M100" s="165"/>
      <c r="N100" s="165"/>
      <c r="O100" s="165"/>
      <c r="P100" s="165"/>
      <c r="Q100" s="165"/>
      <c r="R100" s="197"/>
      <c r="S100" s="200"/>
    </row>
    <row r="101" spans="1:19" x14ac:dyDescent="0.3">
      <c r="A101" s="379" t="s">
        <v>444</v>
      </c>
      <c r="B101" s="380" t="s">
        <v>445</v>
      </c>
      <c r="C101" s="381" t="s">
        <v>446</v>
      </c>
      <c r="D101" s="247">
        <v>2</v>
      </c>
      <c r="E101" s="219">
        <v>0</v>
      </c>
      <c r="F101" s="219">
        <v>0</v>
      </c>
      <c r="G101" s="219">
        <v>2</v>
      </c>
      <c r="H101" s="222">
        <v>2</v>
      </c>
      <c r="I101" s="180"/>
      <c r="J101" s="223"/>
      <c r="K101" s="165"/>
      <c r="L101" s="165"/>
      <c r="M101" s="165"/>
      <c r="N101" s="165"/>
      <c r="O101" s="165"/>
      <c r="P101" s="165"/>
      <c r="Q101" s="165"/>
      <c r="R101" s="197"/>
      <c r="S101" s="200"/>
    </row>
    <row r="102" spans="1:19" x14ac:dyDescent="0.3">
      <c r="A102" s="379" t="s">
        <v>666</v>
      </c>
      <c r="B102" s="380" t="s">
        <v>306</v>
      </c>
      <c r="C102" s="381" t="s">
        <v>667</v>
      </c>
      <c r="D102" s="247">
        <v>2</v>
      </c>
      <c r="E102" s="219">
        <v>2</v>
      </c>
      <c r="F102" s="219">
        <v>0</v>
      </c>
      <c r="G102" s="219">
        <v>0</v>
      </c>
      <c r="H102" s="222">
        <v>2</v>
      </c>
      <c r="I102" s="180"/>
      <c r="J102" s="223"/>
      <c r="K102" s="165"/>
      <c r="L102" s="165"/>
      <c r="M102" s="165"/>
      <c r="N102" s="165"/>
      <c r="O102" s="165"/>
      <c r="P102" s="165"/>
      <c r="Q102" s="165"/>
      <c r="R102" s="197"/>
      <c r="S102" s="200"/>
    </row>
    <row r="103" spans="1:19" x14ac:dyDescent="0.3">
      <c r="A103" s="379" t="s">
        <v>668</v>
      </c>
      <c r="B103" s="380" t="s">
        <v>669</v>
      </c>
      <c r="C103" s="381" t="s">
        <v>670</v>
      </c>
      <c r="D103" s="247">
        <v>2</v>
      </c>
      <c r="E103" s="219">
        <v>0</v>
      </c>
      <c r="F103" s="219">
        <v>0</v>
      </c>
      <c r="G103" s="219">
        <v>2</v>
      </c>
      <c r="H103" s="222">
        <v>2</v>
      </c>
      <c r="I103" s="180"/>
      <c r="J103" s="223"/>
      <c r="K103" s="165"/>
      <c r="L103" s="165"/>
      <c r="M103" s="165"/>
      <c r="N103" s="165"/>
      <c r="O103" s="165"/>
      <c r="P103" s="165"/>
      <c r="Q103" s="165"/>
      <c r="R103" s="197"/>
      <c r="S103" s="200"/>
    </row>
    <row r="104" spans="1:19" x14ac:dyDescent="0.3">
      <c r="A104" s="379" t="s">
        <v>671</v>
      </c>
      <c r="B104" s="380" t="s">
        <v>672</v>
      </c>
      <c r="C104" s="381" t="s">
        <v>673</v>
      </c>
      <c r="D104" s="247">
        <v>2</v>
      </c>
      <c r="E104" s="219">
        <v>0</v>
      </c>
      <c r="F104" s="219">
        <v>0</v>
      </c>
      <c r="G104" s="219">
        <v>2</v>
      </c>
      <c r="H104" s="222">
        <v>2</v>
      </c>
      <c r="I104" s="180"/>
      <c r="J104" s="223"/>
      <c r="K104" s="165"/>
      <c r="L104" s="165"/>
      <c r="M104" s="165"/>
      <c r="N104" s="165"/>
      <c r="O104" s="165"/>
      <c r="P104" s="165"/>
      <c r="Q104" s="165"/>
      <c r="R104" s="197"/>
      <c r="S104" s="200"/>
    </row>
    <row r="105" spans="1:19" x14ac:dyDescent="0.3">
      <c r="A105" s="379" t="s">
        <v>674</v>
      </c>
      <c r="B105" s="380" t="s">
        <v>321</v>
      </c>
      <c r="C105" s="381" t="s">
        <v>675</v>
      </c>
      <c r="D105" s="247">
        <v>2</v>
      </c>
      <c r="E105" s="219">
        <v>2</v>
      </c>
      <c r="F105" s="219">
        <v>0</v>
      </c>
      <c r="G105" s="219">
        <v>0</v>
      </c>
      <c r="H105" s="222">
        <v>2</v>
      </c>
      <c r="I105" s="180"/>
      <c r="J105" s="223"/>
      <c r="K105" s="165"/>
      <c r="L105" s="165"/>
      <c r="M105" s="165"/>
      <c r="N105" s="165"/>
      <c r="O105" s="165"/>
      <c r="P105" s="165"/>
      <c r="Q105" s="165"/>
      <c r="R105" s="197"/>
      <c r="S105" s="200"/>
    </row>
    <row r="106" spans="1:19" x14ac:dyDescent="0.3">
      <c r="A106" s="379" t="s">
        <v>676</v>
      </c>
      <c r="B106" s="380" t="s">
        <v>677</v>
      </c>
      <c r="C106" s="381" t="s">
        <v>678</v>
      </c>
      <c r="D106" s="247">
        <v>2</v>
      </c>
      <c r="E106" s="219">
        <v>2</v>
      </c>
      <c r="F106" s="219">
        <v>0</v>
      </c>
      <c r="G106" s="219">
        <v>0</v>
      </c>
      <c r="H106" s="222">
        <v>2</v>
      </c>
      <c r="I106" s="180"/>
      <c r="J106" s="223"/>
      <c r="K106" s="165"/>
      <c r="L106" s="165"/>
      <c r="M106" s="165"/>
      <c r="N106" s="165"/>
      <c r="O106" s="165"/>
      <c r="P106" s="165"/>
      <c r="Q106" s="165"/>
      <c r="R106" s="197"/>
      <c r="S106" s="200"/>
    </row>
    <row r="107" spans="1:19" x14ac:dyDescent="0.3">
      <c r="A107" s="379" t="s">
        <v>679</v>
      </c>
      <c r="B107" s="380" t="s">
        <v>680</v>
      </c>
      <c r="C107" s="381" t="s">
        <v>681</v>
      </c>
      <c r="D107" s="247">
        <v>2</v>
      </c>
      <c r="E107" s="219">
        <v>0</v>
      </c>
      <c r="F107" s="219">
        <v>0</v>
      </c>
      <c r="G107" s="219">
        <v>2</v>
      </c>
      <c r="H107" s="222">
        <v>2</v>
      </c>
      <c r="I107" s="180"/>
      <c r="J107" s="223"/>
      <c r="K107" s="165"/>
      <c r="L107" s="165"/>
      <c r="M107" s="165"/>
      <c r="N107" s="165"/>
      <c r="O107" s="165"/>
      <c r="P107" s="165"/>
      <c r="Q107" s="165"/>
      <c r="R107" s="197"/>
      <c r="S107" s="200"/>
    </row>
    <row r="108" spans="1:19" x14ac:dyDescent="0.3">
      <c r="A108" s="379" t="s">
        <v>682</v>
      </c>
      <c r="B108" s="380" t="s">
        <v>683</v>
      </c>
      <c r="C108" s="381" t="s">
        <v>684</v>
      </c>
      <c r="D108" s="247">
        <v>2</v>
      </c>
      <c r="E108" s="219">
        <v>0</v>
      </c>
      <c r="F108" s="219">
        <v>0</v>
      </c>
      <c r="G108" s="219">
        <v>2</v>
      </c>
      <c r="H108" s="222">
        <v>2</v>
      </c>
      <c r="I108" s="180"/>
      <c r="J108" s="223"/>
      <c r="K108" s="165"/>
      <c r="L108" s="165"/>
      <c r="M108" s="165"/>
      <c r="N108" s="165"/>
      <c r="O108" s="165"/>
      <c r="P108" s="165"/>
      <c r="Q108" s="165"/>
      <c r="R108" s="197"/>
      <c r="S108" s="200"/>
    </row>
    <row r="109" spans="1:19" x14ac:dyDescent="0.3">
      <c r="A109" s="379" t="s">
        <v>685</v>
      </c>
      <c r="B109" s="380" t="s">
        <v>686</v>
      </c>
      <c r="C109" s="381" t="s">
        <v>687</v>
      </c>
      <c r="D109" s="247">
        <v>2</v>
      </c>
      <c r="E109" s="219">
        <v>0</v>
      </c>
      <c r="F109" s="219">
        <v>0</v>
      </c>
      <c r="G109" s="219">
        <v>2</v>
      </c>
      <c r="H109" s="222">
        <v>2</v>
      </c>
      <c r="I109" s="180"/>
      <c r="J109" s="223"/>
      <c r="K109" s="165"/>
      <c r="L109" s="165"/>
      <c r="M109" s="165"/>
      <c r="N109" s="165"/>
      <c r="O109" s="165"/>
      <c r="P109" s="165"/>
      <c r="Q109" s="165"/>
      <c r="R109" s="197"/>
      <c r="S109" s="200"/>
    </row>
    <row r="110" spans="1:19" x14ac:dyDescent="0.3">
      <c r="A110" s="379" t="s">
        <v>688</v>
      </c>
      <c r="B110" s="380" t="s">
        <v>689</v>
      </c>
      <c r="C110" s="381" t="s">
        <v>690</v>
      </c>
      <c r="D110" s="247">
        <v>2</v>
      </c>
      <c r="E110" s="219">
        <v>0</v>
      </c>
      <c r="F110" s="219">
        <v>0</v>
      </c>
      <c r="G110" s="219">
        <v>2</v>
      </c>
      <c r="H110" s="222">
        <v>2</v>
      </c>
      <c r="I110" s="180"/>
      <c r="J110" s="223"/>
      <c r="K110" s="165"/>
      <c r="L110" s="165"/>
      <c r="M110" s="165"/>
      <c r="N110" s="165"/>
      <c r="O110" s="165"/>
      <c r="P110" s="165"/>
      <c r="Q110" s="165"/>
      <c r="R110" s="197"/>
      <c r="S110" s="200"/>
    </row>
    <row r="111" spans="1:19" x14ac:dyDescent="0.3">
      <c r="A111" s="379" t="s">
        <v>691</v>
      </c>
      <c r="B111" s="380" t="s">
        <v>692</v>
      </c>
      <c r="C111" s="381" t="s">
        <v>693</v>
      </c>
      <c r="D111" s="247">
        <v>2</v>
      </c>
      <c r="E111" s="219">
        <v>0</v>
      </c>
      <c r="F111" s="219">
        <v>1</v>
      </c>
      <c r="G111" s="219">
        <v>1</v>
      </c>
      <c r="H111" s="222">
        <v>1</v>
      </c>
      <c r="I111" s="180"/>
      <c r="J111" s="223"/>
      <c r="K111" s="165"/>
      <c r="L111" s="165"/>
      <c r="M111" s="165"/>
      <c r="N111" s="165"/>
      <c r="O111" s="165"/>
      <c r="P111" s="165"/>
      <c r="Q111" s="165"/>
      <c r="R111" s="197"/>
      <c r="S111" s="200"/>
    </row>
    <row r="112" spans="1:19" x14ac:dyDescent="0.3">
      <c r="A112" s="379" t="s">
        <v>235</v>
      </c>
      <c r="B112" s="380" t="s">
        <v>236</v>
      </c>
      <c r="C112" s="381" t="s">
        <v>694</v>
      </c>
      <c r="D112" s="247">
        <v>1</v>
      </c>
      <c r="E112" s="219">
        <v>1</v>
      </c>
      <c r="F112" s="219">
        <v>0</v>
      </c>
      <c r="G112" s="219">
        <v>0</v>
      </c>
      <c r="H112" s="222">
        <v>1</v>
      </c>
      <c r="I112" s="180"/>
      <c r="J112" s="223"/>
      <c r="K112" s="165"/>
      <c r="L112" s="165"/>
      <c r="M112" s="165"/>
      <c r="N112" s="165"/>
      <c r="O112" s="165"/>
      <c r="P112" s="165"/>
      <c r="Q112" s="165"/>
      <c r="R112" s="197"/>
      <c r="S112" s="200"/>
    </row>
    <row r="113" spans="1:19" x14ac:dyDescent="0.3">
      <c r="A113" s="379" t="s">
        <v>74</v>
      </c>
      <c r="B113" s="380" t="s">
        <v>242</v>
      </c>
      <c r="C113" s="381" t="s">
        <v>75</v>
      </c>
      <c r="D113" s="247">
        <v>1</v>
      </c>
      <c r="E113" s="219">
        <v>1</v>
      </c>
      <c r="F113" s="219">
        <v>0</v>
      </c>
      <c r="G113" s="219">
        <v>0</v>
      </c>
      <c r="H113" s="222">
        <v>1</v>
      </c>
      <c r="I113" s="180"/>
      <c r="J113" s="223"/>
      <c r="K113" s="165"/>
      <c r="L113" s="165"/>
      <c r="M113" s="165"/>
      <c r="N113" s="165"/>
      <c r="O113" s="165"/>
      <c r="P113" s="165"/>
      <c r="Q113" s="165"/>
      <c r="R113" s="197"/>
      <c r="S113" s="200"/>
    </row>
    <row r="114" spans="1:19" x14ac:dyDescent="0.3">
      <c r="A114" s="379" t="s">
        <v>76</v>
      </c>
      <c r="B114" s="380" t="s">
        <v>243</v>
      </c>
      <c r="C114" s="381" t="s">
        <v>695</v>
      </c>
      <c r="D114" s="247">
        <v>1</v>
      </c>
      <c r="E114" s="219">
        <v>1</v>
      </c>
      <c r="F114" s="219">
        <v>0</v>
      </c>
      <c r="G114" s="219">
        <v>0</v>
      </c>
      <c r="H114" s="222">
        <v>1</v>
      </c>
      <c r="I114" s="180"/>
      <c r="J114" s="223"/>
      <c r="K114" s="165"/>
      <c r="L114" s="165"/>
      <c r="M114" s="165"/>
      <c r="N114" s="165"/>
      <c r="O114" s="165"/>
      <c r="P114" s="165"/>
      <c r="Q114" s="165"/>
      <c r="R114" s="197"/>
      <c r="S114" s="200"/>
    </row>
    <row r="115" spans="1:19" x14ac:dyDescent="0.3">
      <c r="A115" s="379" t="s">
        <v>77</v>
      </c>
      <c r="B115" s="380" t="s">
        <v>244</v>
      </c>
      <c r="C115" s="381" t="s">
        <v>696</v>
      </c>
      <c r="D115" s="247">
        <v>1</v>
      </c>
      <c r="E115" s="219">
        <v>1</v>
      </c>
      <c r="F115" s="219">
        <v>0</v>
      </c>
      <c r="G115" s="219">
        <v>0</v>
      </c>
      <c r="H115" s="222">
        <v>1</v>
      </c>
      <c r="I115" s="180"/>
      <c r="J115" s="223"/>
      <c r="K115" s="165"/>
      <c r="L115" s="165"/>
      <c r="M115" s="165"/>
      <c r="N115" s="165"/>
      <c r="O115" s="165"/>
      <c r="P115" s="165"/>
      <c r="Q115" s="165"/>
      <c r="R115" s="197"/>
      <c r="S115" s="200"/>
    </row>
    <row r="116" spans="1:19" x14ac:dyDescent="0.3">
      <c r="A116" s="379" t="s">
        <v>78</v>
      </c>
      <c r="B116" s="380" t="s">
        <v>246</v>
      </c>
      <c r="C116" s="381" t="s">
        <v>697</v>
      </c>
      <c r="D116" s="247">
        <v>1</v>
      </c>
      <c r="E116" s="219">
        <v>1</v>
      </c>
      <c r="F116" s="219">
        <v>0</v>
      </c>
      <c r="G116" s="219">
        <v>0</v>
      </c>
      <c r="H116" s="222">
        <v>1</v>
      </c>
      <c r="I116" s="180"/>
      <c r="J116" s="223"/>
      <c r="K116" s="165"/>
      <c r="L116" s="165"/>
      <c r="M116" s="165"/>
      <c r="N116" s="165"/>
      <c r="O116" s="165"/>
      <c r="P116" s="165"/>
      <c r="Q116" s="165"/>
      <c r="R116" s="197"/>
      <c r="S116" s="200"/>
    </row>
    <row r="117" spans="1:19" x14ac:dyDescent="0.3">
      <c r="A117" s="379" t="s">
        <v>150</v>
      </c>
      <c r="B117" s="380" t="s">
        <v>255</v>
      </c>
      <c r="C117" s="381" t="s">
        <v>698</v>
      </c>
      <c r="D117" s="247">
        <v>1</v>
      </c>
      <c r="E117" s="219">
        <v>1</v>
      </c>
      <c r="F117" s="219">
        <v>0</v>
      </c>
      <c r="G117" s="219">
        <v>0</v>
      </c>
      <c r="H117" s="222">
        <v>1</v>
      </c>
      <c r="I117" s="180"/>
      <c r="J117" s="223"/>
      <c r="K117" s="165"/>
      <c r="L117" s="165"/>
      <c r="M117" s="165"/>
      <c r="N117" s="165"/>
      <c r="O117" s="165"/>
      <c r="P117" s="165"/>
      <c r="Q117" s="165"/>
      <c r="R117" s="197"/>
      <c r="S117" s="200"/>
    </row>
    <row r="118" spans="1:19" x14ac:dyDescent="0.3">
      <c r="A118" s="379" t="s">
        <v>151</v>
      </c>
      <c r="B118" s="380" t="s">
        <v>256</v>
      </c>
      <c r="C118" s="381" t="s">
        <v>699</v>
      </c>
      <c r="D118" s="247">
        <v>1</v>
      </c>
      <c r="E118" s="219">
        <v>1</v>
      </c>
      <c r="F118" s="219">
        <v>0</v>
      </c>
      <c r="G118" s="219">
        <v>0</v>
      </c>
      <c r="H118" s="222">
        <v>1</v>
      </c>
      <c r="I118" s="180"/>
      <c r="J118" s="223"/>
      <c r="K118" s="165"/>
      <c r="L118" s="165"/>
      <c r="M118" s="165"/>
      <c r="N118" s="165"/>
      <c r="O118" s="165"/>
      <c r="P118" s="165"/>
      <c r="Q118" s="165"/>
      <c r="R118" s="197"/>
      <c r="S118" s="200"/>
    </row>
    <row r="119" spans="1:19" x14ac:dyDescent="0.3">
      <c r="A119" s="379" t="s">
        <v>155</v>
      </c>
      <c r="B119" s="380" t="s">
        <v>262</v>
      </c>
      <c r="C119" s="381" t="s">
        <v>700</v>
      </c>
      <c r="D119" s="247">
        <v>1</v>
      </c>
      <c r="E119" s="219">
        <v>1</v>
      </c>
      <c r="F119" s="219">
        <v>-1</v>
      </c>
      <c r="G119" s="219">
        <v>1</v>
      </c>
      <c r="H119" s="222">
        <v>2</v>
      </c>
      <c r="I119" s="180"/>
      <c r="J119" s="223"/>
      <c r="K119" s="165"/>
      <c r="L119" s="165"/>
      <c r="M119" s="165"/>
      <c r="N119" s="165"/>
      <c r="O119" s="165"/>
      <c r="P119" s="165"/>
      <c r="Q119" s="165"/>
      <c r="R119" s="197"/>
      <c r="S119" s="200"/>
    </row>
    <row r="120" spans="1:19" x14ac:dyDescent="0.3">
      <c r="A120" s="379" t="s">
        <v>147</v>
      </c>
      <c r="B120" s="380" t="s">
        <v>263</v>
      </c>
      <c r="C120" s="381" t="s">
        <v>701</v>
      </c>
      <c r="D120" s="247">
        <v>1</v>
      </c>
      <c r="E120" s="219">
        <v>1</v>
      </c>
      <c r="F120" s="219">
        <v>0</v>
      </c>
      <c r="G120" s="219">
        <v>0</v>
      </c>
      <c r="H120" s="222">
        <v>1</v>
      </c>
      <c r="I120" s="180"/>
      <c r="J120" s="223"/>
      <c r="K120" s="165"/>
      <c r="L120" s="165"/>
      <c r="M120" s="165"/>
      <c r="N120" s="165"/>
      <c r="O120" s="165"/>
      <c r="P120" s="165"/>
      <c r="Q120" s="165"/>
      <c r="R120" s="197"/>
      <c r="S120" s="200"/>
    </row>
    <row r="121" spans="1:19" x14ac:dyDescent="0.3">
      <c r="A121" s="379" t="s">
        <v>702</v>
      </c>
      <c r="B121" s="380" t="s">
        <v>703</v>
      </c>
      <c r="C121" s="381" t="s">
        <v>704</v>
      </c>
      <c r="D121" s="247">
        <v>1</v>
      </c>
      <c r="E121" s="219">
        <v>1</v>
      </c>
      <c r="F121" s="219">
        <v>0</v>
      </c>
      <c r="G121" s="219">
        <v>0</v>
      </c>
      <c r="H121" s="222">
        <v>1</v>
      </c>
      <c r="I121" s="180"/>
      <c r="J121" s="223"/>
      <c r="K121" s="165"/>
      <c r="L121" s="165"/>
      <c r="M121" s="165"/>
      <c r="N121" s="165"/>
      <c r="O121" s="165"/>
      <c r="P121" s="165"/>
      <c r="Q121" s="165"/>
      <c r="R121" s="197"/>
      <c r="S121" s="200"/>
    </row>
    <row r="122" spans="1:19" x14ac:dyDescent="0.3">
      <c r="A122" s="379" t="s">
        <v>159</v>
      </c>
      <c r="B122" s="380" t="s">
        <v>264</v>
      </c>
      <c r="C122" s="381" t="s">
        <v>705</v>
      </c>
      <c r="D122" s="247">
        <v>1</v>
      </c>
      <c r="E122" s="219">
        <v>1</v>
      </c>
      <c r="F122" s="219">
        <v>0</v>
      </c>
      <c r="G122" s="219">
        <v>0</v>
      </c>
      <c r="H122" s="222">
        <v>1</v>
      </c>
      <c r="I122" s="180"/>
      <c r="J122" s="223"/>
      <c r="K122" s="165"/>
      <c r="L122" s="165"/>
      <c r="M122" s="165"/>
      <c r="N122" s="165"/>
      <c r="O122" s="165"/>
      <c r="P122" s="165"/>
      <c r="Q122" s="165"/>
      <c r="R122" s="197"/>
      <c r="S122" s="200"/>
    </row>
    <row r="123" spans="1:19" x14ac:dyDescent="0.3">
      <c r="A123" s="379" t="s">
        <v>162</v>
      </c>
      <c r="B123" s="380" t="s">
        <v>266</v>
      </c>
      <c r="C123" s="381" t="s">
        <v>706</v>
      </c>
      <c r="D123" s="247">
        <v>1</v>
      </c>
      <c r="E123" s="219">
        <v>0</v>
      </c>
      <c r="F123" s="219">
        <v>0</v>
      </c>
      <c r="G123" s="219">
        <v>1</v>
      </c>
      <c r="H123" s="222">
        <v>1</v>
      </c>
      <c r="I123" s="180"/>
      <c r="J123" s="223"/>
      <c r="K123" s="165"/>
      <c r="L123" s="165"/>
      <c r="M123" s="165"/>
      <c r="N123" s="165"/>
      <c r="O123" s="165"/>
      <c r="P123" s="165"/>
      <c r="Q123" s="165"/>
      <c r="R123" s="197"/>
      <c r="S123" s="200"/>
    </row>
    <row r="124" spans="1:19" x14ac:dyDescent="0.3">
      <c r="A124" s="379" t="s">
        <v>157</v>
      </c>
      <c r="B124" s="380" t="s">
        <v>267</v>
      </c>
      <c r="C124" s="381" t="s">
        <v>268</v>
      </c>
      <c r="D124" s="247">
        <v>1</v>
      </c>
      <c r="E124" s="219">
        <v>1</v>
      </c>
      <c r="F124" s="219">
        <v>0</v>
      </c>
      <c r="G124" s="219">
        <v>0</v>
      </c>
      <c r="H124" s="222">
        <v>1</v>
      </c>
      <c r="I124" s="180"/>
      <c r="J124" s="223"/>
      <c r="K124" s="165"/>
      <c r="L124" s="165"/>
      <c r="M124" s="165"/>
      <c r="N124" s="165"/>
      <c r="O124" s="165"/>
      <c r="P124" s="165"/>
      <c r="Q124" s="165"/>
      <c r="R124" s="197"/>
      <c r="S124" s="200"/>
    </row>
    <row r="125" spans="1:19" x14ac:dyDescent="0.3">
      <c r="A125" s="379" t="s">
        <v>175</v>
      </c>
      <c r="B125" s="380" t="s">
        <v>272</v>
      </c>
      <c r="C125" s="381" t="s">
        <v>273</v>
      </c>
      <c r="D125" s="247">
        <v>1</v>
      </c>
      <c r="E125" s="219">
        <v>1</v>
      </c>
      <c r="F125" s="219">
        <v>0</v>
      </c>
      <c r="G125" s="219">
        <v>0</v>
      </c>
      <c r="H125" s="222">
        <v>1</v>
      </c>
      <c r="I125" s="180"/>
      <c r="J125" s="223"/>
      <c r="K125" s="165"/>
      <c r="L125" s="165"/>
      <c r="M125" s="165"/>
      <c r="N125" s="165"/>
      <c r="O125" s="165"/>
      <c r="P125" s="165"/>
      <c r="Q125" s="165"/>
      <c r="R125" s="197"/>
      <c r="S125" s="200"/>
    </row>
    <row r="126" spans="1:19" x14ac:dyDescent="0.3">
      <c r="A126" s="379" t="s">
        <v>158</v>
      </c>
      <c r="B126" s="380" t="s">
        <v>274</v>
      </c>
      <c r="C126" s="381" t="s">
        <v>707</v>
      </c>
      <c r="D126" s="247">
        <v>1</v>
      </c>
      <c r="E126" s="219">
        <v>0</v>
      </c>
      <c r="F126" s="219">
        <v>0</v>
      </c>
      <c r="G126" s="219">
        <v>1</v>
      </c>
      <c r="H126" s="222">
        <v>1</v>
      </c>
      <c r="I126" s="180"/>
      <c r="J126" s="223"/>
      <c r="K126" s="165"/>
      <c r="L126" s="165"/>
      <c r="M126" s="165"/>
      <c r="N126" s="165"/>
      <c r="O126" s="165"/>
      <c r="P126" s="165"/>
      <c r="Q126" s="165"/>
      <c r="R126" s="197"/>
      <c r="S126" s="200"/>
    </row>
    <row r="127" spans="1:19" x14ac:dyDescent="0.3">
      <c r="A127" s="379" t="s">
        <v>281</v>
      </c>
      <c r="B127" s="380" t="s">
        <v>282</v>
      </c>
      <c r="C127" s="381" t="s">
        <v>708</v>
      </c>
      <c r="D127" s="247">
        <v>1</v>
      </c>
      <c r="E127" s="219">
        <v>1</v>
      </c>
      <c r="F127" s="219">
        <v>0</v>
      </c>
      <c r="G127" s="219">
        <v>0</v>
      </c>
      <c r="H127" s="222">
        <v>1</v>
      </c>
      <c r="I127" s="180"/>
      <c r="J127" s="223"/>
      <c r="K127" s="165"/>
      <c r="L127" s="165"/>
      <c r="M127" s="165"/>
      <c r="N127" s="165"/>
      <c r="O127" s="165"/>
      <c r="P127" s="165"/>
      <c r="Q127" s="165"/>
      <c r="R127" s="197"/>
      <c r="S127" s="200"/>
    </row>
    <row r="128" spans="1:19" x14ac:dyDescent="0.3">
      <c r="A128" s="379" t="s">
        <v>203</v>
      </c>
      <c r="B128" s="380" t="s">
        <v>291</v>
      </c>
      <c r="C128" s="381" t="s">
        <v>709</v>
      </c>
      <c r="D128" s="247">
        <v>1</v>
      </c>
      <c r="E128" s="219">
        <v>2</v>
      </c>
      <c r="F128" s="219">
        <v>-1</v>
      </c>
      <c r="G128" s="219">
        <v>0</v>
      </c>
      <c r="H128" s="222">
        <v>2</v>
      </c>
      <c r="I128" s="180"/>
      <c r="J128" s="223"/>
      <c r="K128" s="165"/>
      <c r="L128" s="165"/>
      <c r="M128" s="165"/>
      <c r="N128" s="165"/>
      <c r="O128" s="165"/>
      <c r="P128" s="165"/>
      <c r="Q128" s="165"/>
      <c r="R128" s="197"/>
      <c r="S128" s="200"/>
    </row>
    <row r="129" spans="1:19" x14ac:dyDescent="0.3">
      <c r="A129" s="379" t="s">
        <v>185</v>
      </c>
      <c r="B129" s="380" t="s">
        <v>297</v>
      </c>
      <c r="C129" s="381" t="s">
        <v>710</v>
      </c>
      <c r="D129" s="247">
        <v>1</v>
      </c>
      <c r="E129" s="219">
        <v>1</v>
      </c>
      <c r="F129" s="219">
        <v>0</v>
      </c>
      <c r="G129" s="219">
        <v>0</v>
      </c>
      <c r="H129" s="222">
        <v>1</v>
      </c>
      <c r="I129" s="180"/>
      <c r="J129" s="223"/>
      <c r="K129" s="165"/>
      <c r="L129" s="165"/>
      <c r="M129" s="165"/>
      <c r="N129" s="165"/>
      <c r="O129" s="165"/>
      <c r="P129" s="165"/>
      <c r="Q129" s="165"/>
      <c r="R129" s="197"/>
      <c r="S129" s="200"/>
    </row>
    <row r="130" spans="1:19" x14ac:dyDescent="0.3">
      <c r="A130" s="379" t="s">
        <v>186</v>
      </c>
      <c r="B130" s="380" t="s">
        <v>298</v>
      </c>
      <c r="C130" s="381" t="s">
        <v>299</v>
      </c>
      <c r="D130" s="247">
        <v>1</v>
      </c>
      <c r="E130" s="219">
        <v>0</v>
      </c>
      <c r="F130" s="219">
        <v>0</v>
      </c>
      <c r="G130" s="219">
        <v>1</v>
      </c>
      <c r="H130" s="222">
        <v>1</v>
      </c>
      <c r="I130" s="180"/>
      <c r="J130" s="223"/>
      <c r="K130" s="165"/>
      <c r="L130" s="165"/>
      <c r="M130" s="165"/>
      <c r="N130" s="165"/>
      <c r="O130" s="165"/>
      <c r="P130" s="165"/>
      <c r="Q130" s="165"/>
      <c r="R130" s="197"/>
      <c r="S130" s="200"/>
    </row>
    <row r="131" spans="1:19" x14ac:dyDescent="0.3">
      <c r="A131" s="379" t="s">
        <v>303</v>
      </c>
      <c r="B131" s="380" t="s">
        <v>304</v>
      </c>
      <c r="C131" s="381" t="s">
        <v>268</v>
      </c>
      <c r="D131" s="247">
        <v>1</v>
      </c>
      <c r="E131" s="219">
        <v>0</v>
      </c>
      <c r="F131" s="219">
        <v>0</v>
      </c>
      <c r="G131" s="219">
        <v>1</v>
      </c>
      <c r="H131" s="222">
        <v>1</v>
      </c>
      <c r="I131" s="180"/>
      <c r="J131" s="223"/>
      <c r="K131" s="165"/>
      <c r="L131" s="165"/>
      <c r="M131" s="165"/>
      <c r="N131" s="165"/>
      <c r="O131" s="165"/>
      <c r="P131" s="165"/>
      <c r="Q131" s="165"/>
      <c r="R131" s="197"/>
      <c r="S131" s="200"/>
    </row>
    <row r="132" spans="1:19" x14ac:dyDescent="0.3">
      <c r="A132" s="379" t="s">
        <v>189</v>
      </c>
      <c r="B132" s="380" t="s">
        <v>311</v>
      </c>
      <c r="C132" s="381" t="s">
        <v>190</v>
      </c>
      <c r="D132" s="247">
        <v>1</v>
      </c>
      <c r="E132" s="219">
        <v>0</v>
      </c>
      <c r="F132" s="219">
        <v>0</v>
      </c>
      <c r="G132" s="219">
        <v>1</v>
      </c>
      <c r="H132" s="222">
        <v>1</v>
      </c>
      <c r="I132" s="180"/>
      <c r="J132" s="223"/>
      <c r="K132" s="165"/>
      <c r="L132" s="165"/>
      <c r="M132" s="165"/>
      <c r="N132" s="165"/>
      <c r="O132" s="165"/>
      <c r="P132" s="165"/>
      <c r="Q132" s="165"/>
      <c r="R132" s="197"/>
      <c r="S132" s="200"/>
    </row>
    <row r="133" spans="1:19" x14ac:dyDescent="0.3">
      <c r="A133" s="379" t="s">
        <v>191</v>
      </c>
      <c r="B133" s="380" t="s">
        <v>313</v>
      </c>
      <c r="C133" s="381" t="s">
        <v>711</v>
      </c>
      <c r="D133" s="247">
        <v>1</v>
      </c>
      <c r="E133" s="219">
        <v>1</v>
      </c>
      <c r="F133" s="219">
        <v>0</v>
      </c>
      <c r="G133" s="219">
        <v>0</v>
      </c>
      <c r="H133" s="222">
        <v>1</v>
      </c>
      <c r="I133" s="180"/>
      <c r="J133" s="223"/>
      <c r="K133" s="165"/>
      <c r="L133" s="165"/>
      <c r="M133" s="165"/>
      <c r="N133" s="165"/>
      <c r="O133" s="165"/>
      <c r="P133" s="165"/>
      <c r="Q133" s="165"/>
      <c r="R133" s="197"/>
      <c r="S133" s="200"/>
    </row>
    <row r="134" spans="1:19" x14ac:dyDescent="0.3">
      <c r="A134" s="379" t="s">
        <v>194</v>
      </c>
      <c r="B134" s="380" t="s">
        <v>314</v>
      </c>
      <c r="C134" s="381" t="s">
        <v>712</v>
      </c>
      <c r="D134" s="247">
        <v>1</v>
      </c>
      <c r="E134" s="219">
        <v>0</v>
      </c>
      <c r="F134" s="219">
        <v>0</v>
      </c>
      <c r="G134" s="219">
        <v>1</v>
      </c>
      <c r="H134" s="222">
        <v>1</v>
      </c>
      <c r="I134" s="180"/>
      <c r="J134" s="223"/>
      <c r="K134" s="165"/>
      <c r="L134" s="165"/>
      <c r="M134" s="165"/>
      <c r="N134" s="165"/>
      <c r="O134" s="165"/>
      <c r="P134" s="165"/>
      <c r="Q134" s="165"/>
      <c r="R134" s="197"/>
      <c r="S134" s="200"/>
    </row>
    <row r="135" spans="1:19" x14ac:dyDescent="0.3">
      <c r="A135" s="379" t="s">
        <v>195</v>
      </c>
      <c r="B135" s="380" t="s">
        <v>315</v>
      </c>
      <c r="C135" s="381" t="s">
        <v>713</v>
      </c>
      <c r="D135" s="247">
        <v>1</v>
      </c>
      <c r="E135" s="219">
        <v>0</v>
      </c>
      <c r="F135" s="219">
        <v>0</v>
      </c>
      <c r="G135" s="219">
        <v>1</v>
      </c>
      <c r="H135" s="222">
        <v>1</v>
      </c>
      <c r="I135" s="180"/>
      <c r="J135" s="223"/>
      <c r="K135" s="165"/>
      <c r="L135" s="165"/>
      <c r="M135" s="165"/>
      <c r="N135" s="165"/>
      <c r="O135" s="165"/>
      <c r="P135" s="165"/>
      <c r="Q135" s="165"/>
      <c r="R135" s="197"/>
      <c r="S135" s="200"/>
    </row>
    <row r="136" spans="1:19" x14ac:dyDescent="0.3">
      <c r="A136" s="379" t="s">
        <v>197</v>
      </c>
      <c r="B136" s="380" t="s">
        <v>322</v>
      </c>
      <c r="C136" s="381" t="s">
        <v>714</v>
      </c>
      <c r="D136" s="247">
        <v>1</v>
      </c>
      <c r="E136" s="219">
        <v>1</v>
      </c>
      <c r="F136" s="219">
        <v>0</v>
      </c>
      <c r="G136" s="219">
        <v>0</v>
      </c>
      <c r="H136" s="222">
        <v>1</v>
      </c>
      <c r="I136" s="180"/>
      <c r="J136" s="223"/>
      <c r="K136" s="165"/>
      <c r="L136" s="165"/>
      <c r="M136" s="165"/>
      <c r="N136" s="165"/>
      <c r="O136" s="165"/>
      <c r="P136" s="165"/>
      <c r="Q136" s="165"/>
      <c r="R136" s="197"/>
      <c r="S136" s="200"/>
    </row>
    <row r="137" spans="1:19" x14ac:dyDescent="0.3">
      <c r="A137" s="379" t="s">
        <v>715</v>
      </c>
      <c r="B137" s="380" t="s">
        <v>716</v>
      </c>
      <c r="C137" s="381" t="s">
        <v>717</v>
      </c>
      <c r="D137" s="247">
        <v>1</v>
      </c>
      <c r="E137" s="219">
        <v>1</v>
      </c>
      <c r="F137" s="219">
        <v>0</v>
      </c>
      <c r="G137" s="219">
        <v>0</v>
      </c>
      <c r="H137" s="222">
        <v>1</v>
      </c>
      <c r="I137" s="180"/>
      <c r="J137" s="223"/>
      <c r="K137" s="165"/>
      <c r="L137" s="165"/>
      <c r="M137" s="165"/>
      <c r="N137" s="165"/>
      <c r="O137" s="165"/>
      <c r="P137" s="165"/>
      <c r="Q137" s="165"/>
      <c r="R137" s="197"/>
      <c r="S137" s="200"/>
    </row>
    <row r="138" spans="1:19" x14ac:dyDescent="0.3">
      <c r="A138" s="379" t="s">
        <v>327</v>
      </c>
      <c r="B138" s="380" t="s">
        <v>328</v>
      </c>
      <c r="C138" s="381" t="s">
        <v>718</v>
      </c>
      <c r="D138" s="247">
        <v>1</v>
      </c>
      <c r="E138" s="219">
        <v>0</v>
      </c>
      <c r="F138" s="219">
        <v>0</v>
      </c>
      <c r="G138" s="219">
        <v>1</v>
      </c>
      <c r="H138" s="222">
        <v>1</v>
      </c>
      <c r="I138" s="180"/>
      <c r="J138" s="223"/>
      <c r="K138" s="165"/>
      <c r="L138" s="165"/>
      <c r="M138" s="165"/>
      <c r="N138" s="165"/>
      <c r="O138" s="165"/>
      <c r="P138" s="165"/>
      <c r="Q138" s="165"/>
      <c r="R138" s="197"/>
      <c r="S138" s="200"/>
    </row>
    <row r="139" spans="1:19" x14ac:dyDescent="0.3">
      <c r="A139" s="379" t="s">
        <v>329</v>
      </c>
      <c r="B139" s="380" t="s">
        <v>330</v>
      </c>
      <c r="C139" s="381" t="s">
        <v>331</v>
      </c>
      <c r="D139" s="247">
        <v>1</v>
      </c>
      <c r="E139" s="219">
        <v>1</v>
      </c>
      <c r="F139" s="219">
        <v>0</v>
      </c>
      <c r="G139" s="219">
        <v>0</v>
      </c>
      <c r="H139" s="222">
        <v>1</v>
      </c>
      <c r="I139" s="180"/>
      <c r="J139" s="223"/>
      <c r="K139" s="165"/>
      <c r="L139" s="165"/>
      <c r="M139" s="165"/>
      <c r="N139" s="165"/>
      <c r="O139" s="165"/>
      <c r="P139" s="165"/>
      <c r="Q139" s="165"/>
      <c r="R139" s="197"/>
      <c r="S139" s="200"/>
    </row>
    <row r="140" spans="1:19" x14ac:dyDescent="0.3">
      <c r="A140" s="379" t="s">
        <v>332</v>
      </c>
      <c r="B140" s="380" t="s">
        <v>333</v>
      </c>
      <c r="C140" s="381" t="s">
        <v>334</v>
      </c>
      <c r="D140" s="247">
        <v>1</v>
      </c>
      <c r="E140" s="219">
        <v>2</v>
      </c>
      <c r="F140" s="219">
        <v>-1</v>
      </c>
      <c r="G140" s="219">
        <v>0</v>
      </c>
      <c r="H140" s="222">
        <v>2</v>
      </c>
      <c r="I140" s="180"/>
      <c r="J140" s="223"/>
      <c r="K140" s="165"/>
      <c r="L140" s="165"/>
      <c r="M140" s="165"/>
      <c r="N140" s="165"/>
      <c r="O140" s="165"/>
      <c r="P140" s="165"/>
      <c r="Q140" s="165"/>
      <c r="R140" s="197"/>
      <c r="S140" s="200"/>
    </row>
    <row r="141" spans="1:19" x14ac:dyDescent="0.3">
      <c r="A141" s="379" t="s">
        <v>335</v>
      </c>
      <c r="B141" s="380" t="s">
        <v>336</v>
      </c>
      <c r="C141" s="381" t="s">
        <v>719</v>
      </c>
      <c r="D141" s="247">
        <v>1</v>
      </c>
      <c r="E141" s="219">
        <v>0</v>
      </c>
      <c r="F141" s="219">
        <v>0</v>
      </c>
      <c r="G141" s="219">
        <v>1</v>
      </c>
      <c r="H141" s="222">
        <v>1</v>
      </c>
      <c r="I141" s="180"/>
      <c r="J141" s="223"/>
      <c r="K141" s="165"/>
      <c r="L141" s="165"/>
      <c r="M141" s="165"/>
      <c r="N141" s="165"/>
      <c r="O141" s="165"/>
      <c r="P141" s="165"/>
      <c r="Q141" s="165"/>
      <c r="R141" s="197"/>
      <c r="S141" s="200"/>
    </row>
    <row r="142" spans="1:19" x14ac:dyDescent="0.3">
      <c r="A142" s="379" t="s">
        <v>337</v>
      </c>
      <c r="B142" s="380" t="s">
        <v>338</v>
      </c>
      <c r="C142" s="381" t="s">
        <v>720</v>
      </c>
      <c r="D142" s="247">
        <v>1</v>
      </c>
      <c r="E142" s="219">
        <v>0</v>
      </c>
      <c r="F142" s="219">
        <v>0</v>
      </c>
      <c r="G142" s="219">
        <v>1</v>
      </c>
      <c r="H142" s="222">
        <v>1</v>
      </c>
      <c r="I142" s="180"/>
      <c r="J142" s="223"/>
      <c r="K142" s="165"/>
      <c r="L142" s="165"/>
      <c r="M142" s="165"/>
      <c r="N142" s="165"/>
      <c r="O142" s="165"/>
      <c r="P142" s="165"/>
      <c r="Q142" s="165"/>
      <c r="R142" s="197"/>
      <c r="S142" s="200"/>
    </row>
    <row r="143" spans="1:19" x14ac:dyDescent="0.3">
      <c r="A143" s="379" t="s">
        <v>339</v>
      </c>
      <c r="B143" s="380" t="s">
        <v>340</v>
      </c>
      <c r="C143" s="381" t="s">
        <v>721</v>
      </c>
      <c r="D143" s="247">
        <v>1</v>
      </c>
      <c r="E143" s="219">
        <v>1</v>
      </c>
      <c r="F143" s="219">
        <v>0</v>
      </c>
      <c r="G143" s="219">
        <v>0</v>
      </c>
      <c r="H143" s="222">
        <v>1</v>
      </c>
      <c r="I143" s="180"/>
      <c r="J143" s="223"/>
      <c r="K143" s="165"/>
      <c r="L143" s="165"/>
      <c r="M143" s="165"/>
      <c r="N143" s="165"/>
      <c r="O143" s="165"/>
      <c r="P143" s="165"/>
      <c r="Q143" s="165"/>
      <c r="R143" s="197"/>
      <c r="S143" s="200"/>
    </row>
    <row r="144" spans="1:19" x14ac:dyDescent="0.3">
      <c r="A144" s="379" t="s">
        <v>722</v>
      </c>
      <c r="B144" s="380" t="s">
        <v>716</v>
      </c>
      <c r="C144" s="381" t="s">
        <v>723</v>
      </c>
      <c r="D144" s="247">
        <v>1</v>
      </c>
      <c r="E144" s="219">
        <v>0</v>
      </c>
      <c r="F144" s="219">
        <v>0</v>
      </c>
      <c r="G144" s="219">
        <v>1</v>
      </c>
      <c r="H144" s="222">
        <v>1</v>
      </c>
      <c r="I144" s="180"/>
      <c r="J144" s="223"/>
      <c r="K144" s="165"/>
      <c r="L144" s="165"/>
      <c r="M144" s="165"/>
      <c r="N144" s="165"/>
      <c r="O144" s="165"/>
      <c r="P144" s="165"/>
      <c r="Q144" s="165"/>
      <c r="R144" s="197"/>
      <c r="S144" s="200"/>
    </row>
    <row r="145" spans="1:19" x14ac:dyDescent="0.3">
      <c r="A145" s="379" t="s">
        <v>344</v>
      </c>
      <c r="B145" s="380" t="s">
        <v>345</v>
      </c>
      <c r="C145" s="381" t="s">
        <v>724</v>
      </c>
      <c r="D145" s="247">
        <v>1</v>
      </c>
      <c r="E145" s="219">
        <v>1</v>
      </c>
      <c r="F145" s="219">
        <v>0</v>
      </c>
      <c r="G145" s="219">
        <v>0</v>
      </c>
      <c r="H145" s="222">
        <v>1</v>
      </c>
      <c r="I145" s="180"/>
      <c r="J145" s="223"/>
      <c r="K145" s="165"/>
      <c r="L145" s="165"/>
      <c r="M145" s="165"/>
      <c r="N145" s="165"/>
      <c r="O145" s="165"/>
      <c r="P145" s="165"/>
      <c r="Q145" s="165"/>
      <c r="R145" s="197"/>
      <c r="S145" s="200"/>
    </row>
    <row r="146" spans="1:19" x14ac:dyDescent="0.3">
      <c r="A146" s="379" t="s">
        <v>346</v>
      </c>
      <c r="B146" s="380" t="s">
        <v>73</v>
      </c>
      <c r="C146" s="381" t="s">
        <v>725</v>
      </c>
      <c r="D146" s="247">
        <v>1</v>
      </c>
      <c r="E146" s="219">
        <v>1</v>
      </c>
      <c r="F146" s="219">
        <v>0</v>
      </c>
      <c r="G146" s="219">
        <v>0</v>
      </c>
      <c r="H146" s="222">
        <v>1</v>
      </c>
      <c r="I146" s="180"/>
      <c r="J146" s="223"/>
      <c r="K146" s="165"/>
      <c r="L146" s="165"/>
      <c r="M146" s="165"/>
      <c r="N146" s="165"/>
      <c r="O146" s="165"/>
      <c r="P146" s="165"/>
      <c r="Q146" s="165"/>
      <c r="R146" s="197"/>
      <c r="S146" s="200"/>
    </row>
    <row r="147" spans="1:19" x14ac:dyDescent="0.3">
      <c r="A147" s="379" t="s">
        <v>347</v>
      </c>
      <c r="B147" s="380" t="s">
        <v>348</v>
      </c>
      <c r="C147" s="381" t="s">
        <v>726</v>
      </c>
      <c r="D147" s="247">
        <v>1</v>
      </c>
      <c r="E147" s="219">
        <v>0</v>
      </c>
      <c r="F147" s="219">
        <v>0</v>
      </c>
      <c r="G147" s="219">
        <v>1</v>
      </c>
      <c r="H147" s="222">
        <v>1</v>
      </c>
      <c r="I147" s="180"/>
      <c r="J147" s="223"/>
      <c r="K147" s="165"/>
      <c r="L147" s="165"/>
      <c r="M147" s="165"/>
      <c r="N147" s="165"/>
      <c r="O147" s="165"/>
      <c r="P147" s="165"/>
      <c r="Q147" s="165"/>
      <c r="R147" s="197"/>
      <c r="S147" s="200"/>
    </row>
    <row r="148" spans="1:19" x14ac:dyDescent="0.3">
      <c r="A148" s="379" t="s">
        <v>349</v>
      </c>
      <c r="B148" s="380" t="s">
        <v>350</v>
      </c>
      <c r="C148" s="381" t="s">
        <v>727</v>
      </c>
      <c r="D148" s="247">
        <v>1</v>
      </c>
      <c r="E148" s="219">
        <v>0</v>
      </c>
      <c r="F148" s="219">
        <v>0</v>
      </c>
      <c r="G148" s="219">
        <v>1</v>
      </c>
      <c r="H148" s="222">
        <v>1</v>
      </c>
      <c r="I148" s="180"/>
      <c r="J148" s="223"/>
      <c r="K148" s="165"/>
      <c r="L148" s="165"/>
      <c r="M148" s="165"/>
      <c r="N148" s="165"/>
      <c r="O148" s="165"/>
      <c r="P148" s="165"/>
      <c r="Q148" s="165"/>
      <c r="R148" s="197"/>
      <c r="S148" s="200"/>
    </row>
    <row r="149" spans="1:19" x14ac:dyDescent="0.3">
      <c r="A149" s="379" t="s">
        <v>356</v>
      </c>
      <c r="B149" s="380" t="s">
        <v>357</v>
      </c>
      <c r="C149" s="381" t="s">
        <v>728</v>
      </c>
      <c r="D149" s="247">
        <v>1</v>
      </c>
      <c r="E149" s="219">
        <v>1</v>
      </c>
      <c r="F149" s="219">
        <v>0</v>
      </c>
      <c r="G149" s="219">
        <v>0</v>
      </c>
      <c r="H149" s="222">
        <v>1</v>
      </c>
      <c r="I149" s="180"/>
      <c r="J149" s="223"/>
      <c r="K149" s="165"/>
      <c r="L149" s="165"/>
      <c r="M149" s="165"/>
      <c r="N149" s="165"/>
      <c r="O149" s="165"/>
      <c r="P149" s="165"/>
      <c r="Q149" s="165"/>
      <c r="R149" s="197"/>
      <c r="S149" s="200"/>
    </row>
    <row r="150" spans="1:19" x14ac:dyDescent="0.3">
      <c r="A150" s="379" t="s">
        <v>358</v>
      </c>
      <c r="B150" s="380" t="s">
        <v>359</v>
      </c>
      <c r="C150" s="381" t="s">
        <v>729</v>
      </c>
      <c r="D150" s="247">
        <v>1</v>
      </c>
      <c r="E150" s="219">
        <v>1</v>
      </c>
      <c r="F150" s="219">
        <v>0</v>
      </c>
      <c r="G150" s="219">
        <v>0</v>
      </c>
      <c r="H150" s="222">
        <v>1</v>
      </c>
      <c r="I150" s="180"/>
      <c r="J150" s="223"/>
      <c r="K150" s="165"/>
      <c r="L150" s="165"/>
      <c r="M150" s="165"/>
      <c r="N150" s="165"/>
      <c r="O150" s="165"/>
      <c r="P150" s="165"/>
      <c r="Q150" s="165"/>
      <c r="R150" s="197"/>
      <c r="S150" s="200"/>
    </row>
    <row r="151" spans="1:19" x14ac:dyDescent="0.3">
      <c r="A151" s="379" t="s">
        <v>364</v>
      </c>
      <c r="B151" s="380" t="s">
        <v>365</v>
      </c>
      <c r="C151" s="381" t="s">
        <v>366</v>
      </c>
      <c r="D151" s="247">
        <v>1</v>
      </c>
      <c r="E151" s="219">
        <v>1</v>
      </c>
      <c r="F151" s="219">
        <v>0</v>
      </c>
      <c r="G151" s="219">
        <v>0</v>
      </c>
      <c r="H151" s="222">
        <v>1</v>
      </c>
      <c r="I151" s="180"/>
      <c r="J151" s="223"/>
      <c r="K151" s="165"/>
      <c r="L151" s="165"/>
      <c r="M151" s="165"/>
      <c r="N151" s="165"/>
      <c r="O151" s="165"/>
      <c r="P151" s="165"/>
      <c r="Q151" s="165"/>
      <c r="R151" s="197"/>
      <c r="S151" s="200"/>
    </row>
    <row r="152" spans="1:19" x14ac:dyDescent="0.3">
      <c r="A152" s="379" t="s">
        <v>369</v>
      </c>
      <c r="B152" s="380" t="s">
        <v>370</v>
      </c>
      <c r="C152" s="381" t="s">
        <v>730</v>
      </c>
      <c r="D152" s="247">
        <v>1</v>
      </c>
      <c r="E152" s="219">
        <v>0</v>
      </c>
      <c r="F152" s="219">
        <v>0</v>
      </c>
      <c r="G152" s="219">
        <v>1</v>
      </c>
      <c r="H152" s="222">
        <v>1</v>
      </c>
      <c r="I152" s="180"/>
      <c r="J152" s="223"/>
      <c r="K152" s="165"/>
      <c r="L152" s="165"/>
      <c r="M152" s="165"/>
      <c r="N152" s="165"/>
      <c r="O152" s="165"/>
      <c r="P152" s="165"/>
      <c r="Q152" s="165"/>
      <c r="R152" s="197"/>
      <c r="S152" s="200"/>
    </row>
    <row r="153" spans="1:19" x14ac:dyDescent="0.3">
      <c r="A153" s="379" t="s">
        <v>373</v>
      </c>
      <c r="B153" s="380" t="s">
        <v>374</v>
      </c>
      <c r="C153" s="381" t="s">
        <v>731</v>
      </c>
      <c r="D153" s="247">
        <v>1</v>
      </c>
      <c r="E153" s="219">
        <v>0</v>
      </c>
      <c r="F153" s="219">
        <v>0</v>
      </c>
      <c r="G153" s="219">
        <v>1</v>
      </c>
      <c r="H153" s="222">
        <v>1</v>
      </c>
      <c r="I153" s="180"/>
      <c r="J153" s="223"/>
      <c r="K153" s="165"/>
      <c r="L153" s="165"/>
      <c r="M153" s="165"/>
      <c r="N153" s="165"/>
      <c r="O153" s="165"/>
      <c r="P153" s="165"/>
      <c r="Q153" s="165"/>
      <c r="R153" s="197"/>
      <c r="S153" s="200"/>
    </row>
    <row r="154" spans="1:19" x14ac:dyDescent="0.3">
      <c r="A154" s="379" t="s">
        <v>732</v>
      </c>
      <c r="B154" s="380" t="s">
        <v>733</v>
      </c>
      <c r="C154" s="381" t="s">
        <v>734</v>
      </c>
      <c r="D154" s="247">
        <v>1</v>
      </c>
      <c r="E154" s="219">
        <v>1</v>
      </c>
      <c r="F154" s="219">
        <v>0</v>
      </c>
      <c r="G154" s="219">
        <v>0</v>
      </c>
      <c r="H154" s="222">
        <v>1</v>
      </c>
      <c r="I154" s="180"/>
      <c r="J154" s="223"/>
      <c r="K154" s="165"/>
      <c r="L154" s="165"/>
      <c r="M154" s="165"/>
      <c r="N154" s="165"/>
      <c r="O154" s="165"/>
      <c r="P154" s="165"/>
      <c r="Q154" s="165"/>
      <c r="R154" s="197"/>
      <c r="S154" s="200"/>
    </row>
    <row r="155" spans="1:19" x14ac:dyDescent="0.3">
      <c r="A155" s="379" t="s">
        <v>377</v>
      </c>
      <c r="B155" s="380" t="s">
        <v>378</v>
      </c>
      <c r="C155" s="381" t="s">
        <v>735</v>
      </c>
      <c r="D155" s="247">
        <v>1</v>
      </c>
      <c r="E155" s="219">
        <v>1</v>
      </c>
      <c r="F155" s="219">
        <v>0</v>
      </c>
      <c r="G155" s="219">
        <v>0</v>
      </c>
      <c r="H155" s="222">
        <v>1</v>
      </c>
      <c r="I155" s="180"/>
      <c r="J155" s="223"/>
      <c r="K155" s="165"/>
      <c r="L155" s="165"/>
      <c r="M155" s="165"/>
      <c r="N155" s="165"/>
      <c r="O155" s="165"/>
      <c r="P155" s="165"/>
      <c r="Q155" s="165"/>
      <c r="R155" s="197"/>
      <c r="S155" s="200"/>
    </row>
    <row r="156" spans="1:19" x14ac:dyDescent="0.3">
      <c r="A156" s="379" t="s">
        <v>379</v>
      </c>
      <c r="B156" s="380" t="s">
        <v>380</v>
      </c>
      <c r="C156" s="381" t="s">
        <v>736</v>
      </c>
      <c r="D156" s="247">
        <v>1</v>
      </c>
      <c r="E156" s="219">
        <v>1</v>
      </c>
      <c r="F156" s="219">
        <v>0</v>
      </c>
      <c r="G156" s="219">
        <v>0</v>
      </c>
      <c r="H156" s="222">
        <v>1</v>
      </c>
      <c r="I156" s="180"/>
      <c r="J156" s="223"/>
      <c r="K156" s="165"/>
      <c r="L156" s="165"/>
      <c r="M156" s="165"/>
      <c r="N156" s="165"/>
      <c r="O156" s="165"/>
      <c r="P156" s="165"/>
      <c r="Q156" s="165"/>
      <c r="R156" s="197"/>
      <c r="S156" s="200"/>
    </row>
    <row r="157" spans="1:19" x14ac:dyDescent="0.3">
      <c r="A157" s="379" t="s">
        <v>381</v>
      </c>
      <c r="B157" s="380" t="s">
        <v>382</v>
      </c>
      <c r="C157" s="381" t="s">
        <v>737</v>
      </c>
      <c r="D157" s="247">
        <v>1</v>
      </c>
      <c r="E157" s="219">
        <v>0</v>
      </c>
      <c r="F157" s="219">
        <v>0</v>
      </c>
      <c r="G157" s="219">
        <v>1</v>
      </c>
      <c r="H157" s="222">
        <v>1</v>
      </c>
      <c r="I157" s="180"/>
      <c r="J157" s="223"/>
      <c r="K157" s="165"/>
      <c r="L157" s="165"/>
      <c r="M157" s="165"/>
      <c r="N157" s="165"/>
      <c r="O157" s="165"/>
      <c r="P157" s="165"/>
      <c r="Q157" s="165"/>
      <c r="R157" s="197"/>
      <c r="S157" s="200"/>
    </row>
    <row r="158" spans="1:19" x14ac:dyDescent="0.3">
      <c r="A158" s="379" t="s">
        <v>388</v>
      </c>
      <c r="B158" s="380" t="s">
        <v>389</v>
      </c>
      <c r="C158" s="381" t="s">
        <v>738</v>
      </c>
      <c r="D158" s="247">
        <v>1</v>
      </c>
      <c r="E158" s="219">
        <v>1</v>
      </c>
      <c r="F158" s="219">
        <v>0</v>
      </c>
      <c r="G158" s="219">
        <v>0</v>
      </c>
      <c r="H158" s="222">
        <v>1</v>
      </c>
      <c r="I158" s="180"/>
      <c r="J158" s="223"/>
      <c r="K158" s="165"/>
      <c r="L158" s="165"/>
      <c r="M158" s="165"/>
      <c r="N158" s="165"/>
      <c r="O158" s="165"/>
      <c r="P158" s="165"/>
      <c r="Q158" s="165"/>
      <c r="R158" s="197"/>
      <c r="S158" s="200"/>
    </row>
    <row r="159" spans="1:19" x14ac:dyDescent="0.3">
      <c r="A159" s="379" t="s">
        <v>390</v>
      </c>
      <c r="B159" s="380" t="s">
        <v>391</v>
      </c>
      <c r="C159" s="381" t="s">
        <v>739</v>
      </c>
      <c r="D159" s="247">
        <v>1</v>
      </c>
      <c r="E159" s="219">
        <v>0</v>
      </c>
      <c r="F159" s="219">
        <v>0</v>
      </c>
      <c r="G159" s="219">
        <v>1</v>
      </c>
      <c r="H159" s="222">
        <v>1</v>
      </c>
      <c r="I159" s="180"/>
      <c r="J159" s="223"/>
      <c r="K159" s="165"/>
      <c r="L159" s="165"/>
      <c r="M159" s="165"/>
      <c r="N159" s="165"/>
      <c r="O159" s="165"/>
      <c r="P159" s="165"/>
      <c r="Q159" s="165"/>
      <c r="R159" s="197"/>
      <c r="S159" s="200"/>
    </row>
    <row r="160" spans="1:19" x14ac:dyDescent="0.3">
      <c r="A160" s="379" t="s">
        <v>393</v>
      </c>
      <c r="B160" s="380" t="s">
        <v>394</v>
      </c>
      <c r="C160" s="381" t="s">
        <v>740</v>
      </c>
      <c r="D160" s="247">
        <v>1</v>
      </c>
      <c r="E160" s="219">
        <v>1</v>
      </c>
      <c r="F160" s="219">
        <v>0</v>
      </c>
      <c r="G160" s="219">
        <v>0</v>
      </c>
      <c r="H160" s="222">
        <v>1</v>
      </c>
      <c r="I160" s="180"/>
      <c r="J160" s="223"/>
      <c r="K160" s="165"/>
      <c r="L160" s="165"/>
      <c r="M160" s="165"/>
      <c r="N160" s="165"/>
      <c r="O160" s="165"/>
      <c r="P160" s="165"/>
      <c r="Q160" s="165"/>
      <c r="R160" s="197"/>
      <c r="S160" s="200"/>
    </row>
    <row r="161" spans="1:19" x14ac:dyDescent="0.3">
      <c r="A161" s="379" t="s">
        <v>741</v>
      </c>
      <c r="B161" s="380" t="s">
        <v>742</v>
      </c>
      <c r="C161" s="381" t="s">
        <v>743</v>
      </c>
      <c r="D161" s="247">
        <v>1</v>
      </c>
      <c r="E161" s="219">
        <v>0</v>
      </c>
      <c r="F161" s="219">
        <v>0</v>
      </c>
      <c r="G161" s="219">
        <v>1</v>
      </c>
      <c r="H161" s="222">
        <v>1</v>
      </c>
      <c r="I161" s="180"/>
      <c r="J161" s="223"/>
      <c r="K161" s="165"/>
      <c r="L161" s="165"/>
      <c r="M161" s="165"/>
      <c r="N161" s="165"/>
      <c r="O161" s="165"/>
      <c r="P161" s="165"/>
      <c r="Q161" s="165"/>
      <c r="R161" s="197"/>
      <c r="S161" s="200"/>
    </row>
    <row r="162" spans="1:19" x14ac:dyDescent="0.3">
      <c r="A162" s="379" t="s">
        <v>401</v>
      </c>
      <c r="B162" s="380" t="s">
        <v>402</v>
      </c>
      <c r="C162" s="381" t="s">
        <v>744</v>
      </c>
      <c r="D162" s="247">
        <v>1</v>
      </c>
      <c r="E162" s="219">
        <v>0</v>
      </c>
      <c r="F162" s="219">
        <v>0</v>
      </c>
      <c r="G162" s="219">
        <v>1</v>
      </c>
      <c r="H162" s="222">
        <v>1</v>
      </c>
      <c r="I162" s="180"/>
      <c r="J162" s="223"/>
      <c r="K162" s="165"/>
      <c r="L162" s="165"/>
      <c r="M162" s="165"/>
      <c r="N162" s="165"/>
      <c r="O162" s="165"/>
      <c r="P162" s="165"/>
      <c r="Q162" s="165"/>
      <c r="R162" s="197"/>
      <c r="S162" s="200"/>
    </row>
    <row r="163" spans="1:19" x14ac:dyDescent="0.3">
      <c r="A163" s="379" t="s">
        <v>745</v>
      </c>
      <c r="B163" s="380" t="s">
        <v>361</v>
      </c>
      <c r="C163" s="381" t="s">
        <v>746</v>
      </c>
      <c r="D163" s="247">
        <v>1</v>
      </c>
      <c r="E163" s="219">
        <v>0</v>
      </c>
      <c r="F163" s="219">
        <v>0</v>
      </c>
      <c r="G163" s="219">
        <v>1</v>
      </c>
      <c r="H163" s="222">
        <v>1</v>
      </c>
      <c r="I163" s="180"/>
      <c r="J163" s="223"/>
      <c r="K163" s="165"/>
      <c r="L163" s="165"/>
      <c r="M163" s="165"/>
      <c r="N163" s="165"/>
      <c r="O163" s="165"/>
      <c r="P163" s="165"/>
      <c r="Q163" s="165"/>
      <c r="R163" s="197"/>
      <c r="S163" s="200"/>
    </row>
    <row r="164" spans="1:19" x14ac:dyDescent="0.3">
      <c r="A164" s="379" t="s">
        <v>403</v>
      </c>
      <c r="B164" s="380" t="s">
        <v>404</v>
      </c>
      <c r="C164" s="381" t="s">
        <v>747</v>
      </c>
      <c r="D164" s="247">
        <v>1</v>
      </c>
      <c r="E164" s="219">
        <v>0</v>
      </c>
      <c r="F164" s="219">
        <v>0</v>
      </c>
      <c r="G164" s="219">
        <v>1</v>
      </c>
      <c r="H164" s="222">
        <v>1</v>
      </c>
      <c r="I164" s="180"/>
      <c r="J164" s="223"/>
      <c r="K164" s="165"/>
      <c r="L164" s="165"/>
      <c r="M164" s="165"/>
      <c r="N164" s="165"/>
      <c r="O164" s="165"/>
      <c r="P164" s="165"/>
      <c r="Q164" s="165"/>
      <c r="R164" s="197"/>
      <c r="S164" s="200"/>
    </row>
    <row r="165" spans="1:19" x14ac:dyDescent="0.3">
      <c r="A165" s="379" t="s">
        <v>407</v>
      </c>
      <c r="B165" s="380" t="s">
        <v>408</v>
      </c>
      <c r="C165" s="381" t="s">
        <v>748</v>
      </c>
      <c r="D165" s="247">
        <v>1</v>
      </c>
      <c r="E165" s="219">
        <v>0</v>
      </c>
      <c r="F165" s="219">
        <v>0</v>
      </c>
      <c r="G165" s="219">
        <v>1</v>
      </c>
      <c r="H165" s="222">
        <v>1</v>
      </c>
      <c r="I165" s="180"/>
      <c r="J165" s="223"/>
      <c r="K165" s="165"/>
      <c r="L165" s="165"/>
      <c r="M165" s="165"/>
      <c r="N165" s="165"/>
      <c r="O165" s="165"/>
      <c r="P165" s="165"/>
      <c r="Q165" s="165"/>
      <c r="R165" s="197"/>
      <c r="S165" s="200"/>
    </row>
    <row r="166" spans="1:19" x14ac:dyDescent="0.3">
      <c r="A166" s="379" t="s">
        <v>420</v>
      </c>
      <c r="B166" s="380" t="s">
        <v>421</v>
      </c>
      <c r="C166" s="381" t="s">
        <v>749</v>
      </c>
      <c r="D166" s="247">
        <v>1</v>
      </c>
      <c r="E166" s="219">
        <v>1</v>
      </c>
      <c r="F166" s="219">
        <v>0</v>
      </c>
      <c r="G166" s="219">
        <v>0</v>
      </c>
      <c r="H166" s="222">
        <v>1</v>
      </c>
      <c r="I166" s="180"/>
      <c r="J166" s="223"/>
      <c r="K166" s="165"/>
      <c r="L166" s="165"/>
      <c r="M166" s="165"/>
      <c r="N166" s="165"/>
      <c r="O166" s="165"/>
      <c r="P166" s="165"/>
      <c r="Q166" s="165"/>
      <c r="R166" s="197"/>
      <c r="S166" s="200"/>
    </row>
    <row r="167" spans="1:19" x14ac:dyDescent="0.3">
      <c r="A167" s="379" t="s">
        <v>422</v>
      </c>
      <c r="B167" s="380" t="s">
        <v>423</v>
      </c>
      <c r="C167" s="381" t="s">
        <v>750</v>
      </c>
      <c r="D167" s="247">
        <v>1</v>
      </c>
      <c r="E167" s="219">
        <v>0</v>
      </c>
      <c r="F167" s="219">
        <v>0</v>
      </c>
      <c r="G167" s="219">
        <v>1</v>
      </c>
      <c r="H167" s="222">
        <v>1</v>
      </c>
      <c r="I167" s="180"/>
      <c r="J167" s="223"/>
      <c r="K167" s="165"/>
      <c r="L167" s="165"/>
      <c r="M167" s="165"/>
      <c r="N167" s="165"/>
      <c r="O167" s="165"/>
      <c r="P167" s="165"/>
      <c r="Q167" s="165"/>
      <c r="R167" s="197"/>
      <c r="S167" s="200"/>
    </row>
    <row r="168" spans="1:19" x14ac:dyDescent="0.3">
      <c r="A168" s="379" t="s">
        <v>424</v>
      </c>
      <c r="B168" s="380" t="s">
        <v>425</v>
      </c>
      <c r="C168" s="381" t="s">
        <v>751</v>
      </c>
      <c r="D168" s="247">
        <v>1</v>
      </c>
      <c r="E168" s="219">
        <v>0</v>
      </c>
      <c r="F168" s="219">
        <v>0</v>
      </c>
      <c r="G168" s="219">
        <v>1</v>
      </c>
      <c r="H168" s="222">
        <v>1</v>
      </c>
      <c r="I168" s="180"/>
      <c r="J168" s="223"/>
      <c r="K168" s="165"/>
      <c r="L168" s="165"/>
      <c r="M168" s="165"/>
      <c r="N168" s="165"/>
      <c r="O168" s="165"/>
      <c r="P168" s="165"/>
      <c r="Q168" s="165"/>
      <c r="R168" s="197"/>
      <c r="S168" s="200"/>
    </row>
    <row r="169" spans="1:19" x14ac:dyDescent="0.3">
      <c r="A169" s="379" t="s">
        <v>426</v>
      </c>
      <c r="B169" s="380" t="s">
        <v>427</v>
      </c>
      <c r="C169" s="381" t="s">
        <v>752</v>
      </c>
      <c r="D169" s="247">
        <v>1</v>
      </c>
      <c r="E169" s="219">
        <v>1</v>
      </c>
      <c r="F169" s="219">
        <v>0</v>
      </c>
      <c r="G169" s="219">
        <v>0</v>
      </c>
      <c r="H169" s="222">
        <v>1</v>
      </c>
      <c r="I169" s="180"/>
      <c r="J169" s="223"/>
      <c r="K169" s="165"/>
      <c r="L169" s="165"/>
      <c r="M169" s="165"/>
      <c r="N169" s="165"/>
      <c r="O169" s="165"/>
      <c r="P169" s="165"/>
      <c r="Q169" s="165"/>
      <c r="R169" s="197"/>
      <c r="S169" s="200"/>
    </row>
    <row r="170" spans="1:19" x14ac:dyDescent="0.3">
      <c r="A170" s="379" t="s">
        <v>428</v>
      </c>
      <c r="B170" s="380" t="s">
        <v>429</v>
      </c>
      <c r="C170" s="381" t="s">
        <v>753</v>
      </c>
      <c r="D170" s="247">
        <v>1</v>
      </c>
      <c r="E170" s="219">
        <v>0</v>
      </c>
      <c r="F170" s="219">
        <v>0</v>
      </c>
      <c r="G170" s="219">
        <v>1</v>
      </c>
      <c r="H170" s="222">
        <v>1</v>
      </c>
      <c r="I170" s="180"/>
      <c r="J170" s="223"/>
      <c r="K170" s="165"/>
      <c r="L170" s="165"/>
      <c r="M170" s="165"/>
      <c r="N170" s="165"/>
      <c r="O170" s="165"/>
      <c r="P170" s="165"/>
      <c r="Q170" s="165"/>
      <c r="R170" s="197"/>
      <c r="S170" s="200"/>
    </row>
    <row r="171" spans="1:19" x14ac:dyDescent="0.3">
      <c r="A171" s="379" t="s">
        <v>430</v>
      </c>
      <c r="B171" s="380" t="s">
        <v>431</v>
      </c>
      <c r="C171" s="381" t="s">
        <v>754</v>
      </c>
      <c r="D171" s="247">
        <v>1</v>
      </c>
      <c r="E171" s="219">
        <v>0</v>
      </c>
      <c r="F171" s="219">
        <v>0</v>
      </c>
      <c r="G171" s="219">
        <v>1</v>
      </c>
      <c r="H171" s="222">
        <v>1</v>
      </c>
      <c r="I171" s="180"/>
      <c r="J171" s="223"/>
      <c r="K171" s="165"/>
      <c r="L171" s="165"/>
      <c r="M171" s="165"/>
      <c r="N171" s="165"/>
      <c r="O171" s="165"/>
      <c r="P171" s="165"/>
      <c r="Q171" s="165"/>
      <c r="R171" s="197"/>
      <c r="S171" s="200"/>
    </row>
    <row r="172" spans="1:19" x14ac:dyDescent="0.3">
      <c r="A172" s="379" t="s">
        <v>755</v>
      </c>
      <c r="B172" s="380" t="s">
        <v>756</v>
      </c>
      <c r="C172" s="381" t="s">
        <v>757</v>
      </c>
      <c r="D172" s="247">
        <v>1</v>
      </c>
      <c r="E172" s="219">
        <v>0</v>
      </c>
      <c r="F172" s="219">
        <v>0</v>
      </c>
      <c r="G172" s="219">
        <v>1</v>
      </c>
      <c r="H172" s="222">
        <v>1</v>
      </c>
      <c r="I172" s="180"/>
      <c r="J172" s="223"/>
      <c r="K172" s="165"/>
      <c r="L172" s="165"/>
      <c r="M172" s="165"/>
      <c r="N172" s="165"/>
      <c r="O172" s="165"/>
      <c r="P172" s="165"/>
      <c r="Q172" s="165"/>
      <c r="R172" s="197"/>
      <c r="S172" s="200"/>
    </row>
    <row r="173" spans="1:19" x14ac:dyDescent="0.3">
      <c r="A173" s="379" t="s">
        <v>432</v>
      </c>
      <c r="B173" s="380" t="s">
        <v>433</v>
      </c>
      <c r="C173" s="381" t="s">
        <v>758</v>
      </c>
      <c r="D173" s="247">
        <v>1</v>
      </c>
      <c r="E173" s="219">
        <v>0</v>
      </c>
      <c r="F173" s="219">
        <v>0</v>
      </c>
      <c r="G173" s="219">
        <v>1</v>
      </c>
      <c r="H173" s="222">
        <v>1</v>
      </c>
      <c r="I173" s="180"/>
      <c r="J173" s="223"/>
      <c r="K173" s="165"/>
      <c r="L173" s="165"/>
      <c r="M173" s="165"/>
      <c r="N173" s="165"/>
      <c r="O173" s="165"/>
      <c r="P173" s="165"/>
      <c r="Q173" s="165"/>
      <c r="R173" s="197"/>
      <c r="S173" s="200"/>
    </row>
    <row r="174" spans="1:19" x14ac:dyDescent="0.3">
      <c r="A174" s="379" t="s">
        <v>438</v>
      </c>
      <c r="B174" s="380" t="s">
        <v>439</v>
      </c>
      <c r="C174" s="381" t="s">
        <v>759</v>
      </c>
      <c r="D174" s="247">
        <v>1</v>
      </c>
      <c r="E174" s="219">
        <v>1</v>
      </c>
      <c r="F174" s="219">
        <v>0</v>
      </c>
      <c r="G174" s="219">
        <v>0</v>
      </c>
      <c r="H174" s="222">
        <v>1</v>
      </c>
      <c r="I174" s="180"/>
      <c r="J174" s="223"/>
      <c r="K174" s="165"/>
      <c r="L174" s="165"/>
      <c r="M174" s="165"/>
      <c r="N174" s="165"/>
      <c r="O174" s="165"/>
      <c r="P174" s="165"/>
      <c r="Q174" s="165"/>
      <c r="R174" s="197"/>
      <c r="S174" s="200"/>
    </row>
    <row r="175" spans="1:19" x14ac:dyDescent="0.3">
      <c r="A175" s="379" t="s">
        <v>440</v>
      </c>
      <c r="B175" s="380" t="s">
        <v>441</v>
      </c>
      <c r="C175" s="381" t="s">
        <v>760</v>
      </c>
      <c r="D175" s="247">
        <v>1</v>
      </c>
      <c r="E175" s="219">
        <v>1</v>
      </c>
      <c r="F175" s="219">
        <v>0</v>
      </c>
      <c r="G175" s="219">
        <v>0</v>
      </c>
      <c r="H175" s="222">
        <v>1</v>
      </c>
      <c r="I175" s="180"/>
      <c r="J175" s="223"/>
      <c r="K175" s="165"/>
      <c r="L175" s="165"/>
      <c r="M175" s="165"/>
      <c r="N175" s="165"/>
      <c r="O175" s="165"/>
      <c r="P175" s="165"/>
      <c r="Q175" s="165"/>
      <c r="R175" s="197"/>
      <c r="S175" s="200"/>
    </row>
    <row r="176" spans="1:19" x14ac:dyDescent="0.3">
      <c r="A176" s="379" t="s">
        <v>761</v>
      </c>
      <c r="B176" s="380" t="s">
        <v>762</v>
      </c>
      <c r="C176" s="381" t="s">
        <v>763</v>
      </c>
      <c r="D176" s="247">
        <v>1</v>
      </c>
      <c r="E176" s="219">
        <v>0</v>
      </c>
      <c r="F176" s="219">
        <v>0</v>
      </c>
      <c r="G176" s="219">
        <v>1</v>
      </c>
      <c r="H176" s="222">
        <v>1</v>
      </c>
      <c r="I176" s="180"/>
      <c r="J176" s="223"/>
      <c r="K176" s="165"/>
      <c r="L176" s="165"/>
      <c r="M176" s="165"/>
      <c r="N176" s="165"/>
      <c r="O176" s="165"/>
      <c r="P176" s="165"/>
      <c r="Q176" s="165"/>
      <c r="R176" s="197"/>
      <c r="S176" s="200"/>
    </row>
    <row r="177" spans="1:19" x14ac:dyDescent="0.3">
      <c r="A177" s="379" t="s">
        <v>764</v>
      </c>
      <c r="B177" s="380" t="s">
        <v>765</v>
      </c>
      <c r="C177" s="381" t="s">
        <v>766</v>
      </c>
      <c r="D177" s="247">
        <v>1</v>
      </c>
      <c r="E177" s="219">
        <v>0</v>
      </c>
      <c r="F177" s="219">
        <v>0</v>
      </c>
      <c r="G177" s="219">
        <v>1</v>
      </c>
      <c r="H177" s="222">
        <v>1</v>
      </c>
      <c r="I177" s="180"/>
      <c r="J177" s="223"/>
      <c r="K177" s="165"/>
      <c r="L177" s="165"/>
      <c r="M177" s="165"/>
      <c r="N177" s="165"/>
      <c r="O177" s="165"/>
      <c r="P177" s="165"/>
      <c r="Q177" s="165"/>
      <c r="R177" s="197"/>
      <c r="S177" s="200"/>
    </row>
    <row r="178" spans="1:19" x14ac:dyDescent="0.3">
      <c r="A178" s="379" t="s">
        <v>767</v>
      </c>
      <c r="B178" s="380" t="s">
        <v>768</v>
      </c>
      <c r="C178" s="381" t="s">
        <v>769</v>
      </c>
      <c r="D178" s="247">
        <v>1</v>
      </c>
      <c r="E178" s="219">
        <v>0</v>
      </c>
      <c r="F178" s="219">
        <v>0</v>
      </c>
      <c r="G178" s="219">
        <v>1</v>
      </c>
      <c r="H178" s="222">
        <v>1</v>
      </c>
      <c r="I178" s="180"/>
      <c r="J178" s="223"/>
      <c r="K178" s="165"/>
      <c r="L178" s="165"/>
      <c r="M178" s="165"/>
      <c r="N178" s="165"/>
      <c r="O178" s="165"/>
      <c r="P178" s="165"/>
      <c r="Q178" s="165"/>
      <c r="R178" s="197"/>
      <c r="S178" s="200"/>
    </row>
    <row r="179" spans="1:19" x14ac:dyDescent="0.3">
      <c r="A179" s="379" t="s">
        <v>770</v>
      </c>
      <c r="B179" s="380" t="s">
        <v>771</v>
      </c>
      <c r="C179" s="381" t="s">
        <v>772</v>
      </c>
      <c r="D179" s="247">
        <v>1</v>
      </c>
      <c r="E179" s="219">
        <v>1</v>
      </c>
      <c r="F179" s="219">
        <v>0</v>
      </c>
      <c r="G179" s="219">
        <v>0</v>
      </c>
      <c r="H179" s="222">
        <v>1</v>
      </c>
      <c r="I179" s="180"/>
      <c r="J179" s="223"/>
      <c r="K179" s="165"/>
      <c r="L179" s="165"/>
      <c r="M179" s="165"/>
      <c r="N179" s="165"/>
      <c r="O179" s="165"/>
      <c r="P179" s="165"/>
      <c r="Q179" s="165"/>
      <c r="R179" s="197"/>
      <c r="S179" s="200"/>
    </row>
    <row r="180" spans="1:19" x14ac:dyDescent="0.3">
      <c r="A180" s="379" t="s">
        <v>773</v>
      </c>
      <c r="B180" s="380" t="s">
        <v>774</v>
      </c>
      <c r="C180" s="381" t="s">
        <v>775</v>
      </c>
      <c r="D180" s="247">
        <v>1</v>
      </c>
      <c r="E180" s="219">
        <v>0</v>
      </c>
      <c r="F180" s="219">
        <v>0</v>
      </c>
      <c r="G180" s="219">
        <v>1</v>
      </c>
      <c r="H180" s="222">
        <v>1</v>
      </c>
      <c r="I180" s="180"/>
      <c r="J180" s="223"/>
      <c r="K180" s="165"/>
      <c r="L180" s="165"/>
      <c r="M180" s="165"/>
      <c r="N180" s="165"/>
      <c r="O180" s="165"/>
      <c r="P180" s="165"/>
      <c r="Q180" s="165"/>
      <c r="R180" s="197"/>
      <c r="S180" s="200"/>
    </row>
    <row r="181" spans="1:19" x14ac:dyDescent="0.3">
      <c r="A181" s="379" t="s">
        <v>776</v>
      </c>
      <c r="B181" s="380" t="s">
        <v>777</v>
      </c>
      <c r="C181" s="381" t="s">
        <v>778</v>
      </c>
      <c r="D181" s="247">
        <v>1</v>
      </c>
      <c r="E181" s="219">
        <v>1</v>
      </c>
      <c r="F181" s="219">
        <v>0</v>
      </c>
      <c r="G181" s="219">
        <v>0</v>
      </c>
      <c r="H181" s="222">
        <v>1</v>
      </c>
      <c r="I181" s="180"/>
      <c r="J181" s="223"/>
      <c r="K181" s="165"/>
      <c r="L181" s="165"/>
      <c r="M181" s="165"/>
      <c r="N181" s="165"/>
      <c r="O181" s="165"/>
      <c r="P181" s="165"/>
      <c r="Q181" s="165"/>
      <c r="R181" s="197"/>
      <c r="S181" s="200"/>
    </row>
    <row r="182" spans="1:19" x14ac:dyDescent="0.3">
      <c r="A182" s="379" t="s">
        <v>779</v>
      </c>
      <c r="B182" s="380" t="s">
        <v>780</v>
      </c>
      <c r="C182" s="381" t="s">
        <v>781</v>
      </c>
      <c r="D182" s="247">
        <v>1</v>
      </c>
      <c r="E182" s="219">
        <v>0</v>
      </c>
      <c r="F182" s="219">
        <v>0</v>
      </c>
      <c r="G182" s="219">
        <v>1</v>
      </c>
      <c r="H182" s="222">
        <v>1</v>
      </c>
      <c r="I182" s="180"/>
      <c r="J182" s="223"/>
      <c r="K182" s="165"/>
      <c r="L182" s="165"/>
      <c r="M182" s="165"/>
      <c r="N182" s="165"/>
      <c r="O182" s="165"/>
      <c r="P182" s="165"/>
      <c r="Q182" s="165"/>
      <c r="R182" s="197"/>
      <c r="S182" s="200"/>
    </row>
    <row r="183" spans="1:19" x14ac:dyDescent="0.3">
      <c r="A183" s="379" t="s">
        <v>782</v>
      </c>
      <c r="B183" s="380" t="s">
        <v>783</v>
      </c>
      <c r="C183" s="381" t="s">
        <v>784</v>
      </c>
      <c r="D183" s="247">
        <v>1</v>
      </c>
      <c r="E183" s="219">
        <v>0</v>
      </c>
      <c r="F183" s="219">
        <v>0</v>
      </c>
      <c r="G183" s="219">
        <v>1</v>
      </c>
      <c r="H183" s="222">
        <v>1</v>
      </c>
      <c r="I183" s="180"/>
      <c r="J183" s="223"/>
      <c r="K183" s="165"/>
      <c r="L183" s="165"/>
      <c r="M183" s="165"/>
      <c r="N183" s="165"/>
      <c r="O183" s="165"/>
      <c r="P183" s="165"/>
      <c r="Q183" s="165"/>
      <c r="R183" s="197"/>
      <c r="S183" s="200"/>
    </row>
    <row r="184" spans="1:19" x14ac:dyDescent="0.3">
      <c r="A184" s="379" t="s">
        <v>785</v>
      </c>
      <c r="B184" s="380" t="s">
        <v>786</v>
      </c>
      <c r="C184" s="381" t="s">
        <v>787</v>
      </c>
      <c r="D184" s="247">
        <v>1</v>
      </c>
      <c r="E184" s="219">
        <v>0</v>
      </c>
      <c r="F184" s="219">
        <v>0</v>
      </c>
      <c r="G184" s="219">
        <v>1</v>
      </c>
      <c r="H184" s="222">
        <v>1</v>
      </c>
      <c r="I184" s="180"/>
      <c r="J184" s="223"/>
      <c r="K184" s="165"/>
      <c r="L184" s="165"/>
      <c r="M184" s="165"/>
      <c r="N184" s="165"/>
      <c r="O184" s="165"/>
      <c r="P184" s="165"/>
      <c r="Q184" s="165"/>
      <c r="R184" s="197"/>
      <c r="S184" s="200"/>
    </row>
    <row r="185" spans="1:19" x14ac:dyDescent="0.3">
      <c r="A185" s="379" t="s">
        <v>788</v>
      </c>
      <c r="B185" s="380" t="s">
        <v>789</v>
      </c>
      <c r="C185" s="381" t="s">
        <v>790</v>
      </c>
      <c r="D185" s="247">
        <v>1</v>
      </c>
      <c r="E185" s="219">
        <v>0</v>
      </c>
      <c r="F185" s="219">
        <v>0</v>
      </c>
      <c r="G185" s="219">
        <v>1</v>
      </c>
      <c r="H185" s="222">
        <v>1</v>
      </c>
      <c r="I185" s="180"/>
      <c r="J185" s="223"/>
      <c r="K185" s="165"/>
      <c r="L185" s="165"/>
      <c r="M185" s="165"/>
      <c r="N185" s="165"/>
      <c r="O185" s="165"/>
      <c r="P185" s="165"/>
      <c r="Q185" s="165"/>
      <c r="R185" s="197"/>
      <c r="S185" s="200"/>
    </row>
    <row r="186" spans="1:19" x14ac:dyDescent="0.3">
      <c r="A186" s="379" t="s">
        <v>791</v>
      </c>
      <c r="B186" s="380" t="s">
        <v>792</v>
      </c>
      <c r="C186" s="381" t="s">
        <v>793</v>
      </c>
      <c r="D186" s="247">
        <v>1</v>
      </c>
      <c r="E186" s="219">
        <v>0</v>
      </c>
      <c r="F186" s="219">
        <v>0</v>
      </c>
      <c r="G186" s="219">
        <v>1</v>
      </c>
      <c r="H186" s="222">
        <v>1</v>
      </c>
      <c r="I186" s="180"/>
      <c r="J186" s="223"/>
      <c r="K186" s="165"/>
      <c r="L186" s="165"/>
      <c r="M186" s="165"/>
      <c r="N186" s="165"/>
      <c r="O186" s="165"/>
      <c r="P186" s="165"/>
      <c r="Q186" s="165"/>
      <c r="R186" s="197"/>
      <c r="S186" s="200"/>
    </row>
    <row r="187" spans="1:19" x14ac:dyDescent="0.3">
      <c r="A187" s="379" t="s">
        <v>794</v>
      </c>
      <c r="B187" s="380" t="s">
        <v>795</v>
      </c>
      <c r="C187" s="381" t="s">
        <v>796</v>
      </c>
      <c r="D187" s="247">
        <v>1</v>
      </c>
      <c r="E187" s="219">
        <v>0</v>
      </c>
      <c r="F187" s="219">
        <v>0</v>
      </c>
      <c r="G187" s="219">
        <v>1</v>
      </c>
      <c r="H187" s="222">
        <v>1</v>
      </c>
      <c r="I187" s="180"/>
      <c r="J187" s="223"/>
      <c r="K187" s="165"/>
      <c r="L187" s="165"/>
      <c r="M187" s="165"/>
      <c r="N187" s="165"/>
      <c r="O187" s="165"/>
      <c r="P187" s="165"/>
      <c r="Q187" s="165"/>
      <c r="R187" s="197"/>
      <c r="S187" s="200"/>
    </row>
    <row r="188" spans="1:19" x14ac:dyDescent="0.3">
      <c r="A188" s="379" t="s">
        <v>797</v>
      </c>
      <c r="B188" s="380" t="s">
        <v>798</v>
      </c>
      <c r="C188" s="381" t="s">
        <v>799</v>
      </c>
      <c r="D188" s="247">
        <v>1</v>
      </c>
      <c r="E188" s="219">
        <v>0</v>
      </c>
      <c r="F188" s="219">
        <v>0</v>
      </c>
      <c r="G188" s="219">
        <v>1</v>
      </c>
      <c r="H188" s="222">
        <v>1</v>
      </c>
      <c r="I188" s="180"/>
      <c r="J188" s="223"/>
      <c r="K188" s="165"/>
      <c r="L188" s="165"/>
      <c r="M188" s="165"/>
      <c r="N188" s="165"/>
      <c r="O188" s="165"/>
      <c r="P188" s="165"/>
      <c r="Q188" s="165"/>
      <c r="R188" s="197"/>
      <c r="S188" s="200"/>
    </row>
    <row r="189" spans="1:19" x14ac:dyDescent="0.3">
      <c r="A189" s="379" t="s">
        <v>800</v>
      </c>
      <c r="B189" s="380" t="s">
        <v>801</v>
      </c>
      <c r="C189" s="381" t="s">
        <v>802</v>
      </c>
      <c r="D189" s="247">
        <v>1</v>
      </c>
      <c r="E189" s="219">
        <v>0</v>
      </c>
      <c r="F189" s="219">
        <v>0</v>
      </c>
      <c r="G189" s="219">
        <v>1</v>
      </c>
      <c r="H189" s="222">
        <v>1</v>
      </c>
      <c r="I189" s="180"/>
      <c r="J189" s="223"/>
      <c r="K189" s="165"/>
      <c r="L189" s="165"/>
      <c r="M189" s="165"/>
      <c r="N189" s="165"/>
      <c r="O189" s="165"/>
      <c r="P189" s="165"/>
      <c r="Q189" s="165"/>
      <c r="R189" s="197"/>
      <c r="S189" s="200"/>
    </row>
    <row r="190" spans="1:19" x14ac:dyDescent="0.3">
      <c r="A190" s="379" t="s">
        <v>803</v>
      </c>
      <c r="B190" s="380" t="s">
        <v>804</v>
      </c>
      <c r="C190" s="381" t="s">
        <v>805</v>
      </c>
      <c r="D190" s="247">
        <v>1</v>
      </c>
      <c r="E190" s="219">
        <v>0</v>
      </c>
      <c r="F190" s="219">
        <v>0</v>
      </c>
      <c r="G190" s="219">
        <v>1</v>
      </c>
      <c r="H190" s="222">
        <v>1</v>
      </c>
      <c r="I190" s="180"/>
      <c r="J190" s="223"/>
      <c r="K190" s="165"/>
      <c r="L190" s="165"/>
      <c r="M190" s="165"/>
      <c r="N190" s="165"/>
      <c r="O190" s="165"/>
      <c r="P190" s="165"/>
      <c r="Q190" s="165"/>
      <c r="R190" s="197"/>
      <c r="S190" s="200"/>
    </row>
    <row r="191" spans="1:19" x14ac:dyDescent="0.3">
      <c r="A191" s="379" t="s">
        <v>806</v>
      </c>
      <c r="B191" s="380" t="s">
        <v>249</v>
      </c>
      <c r="C191" s="381" t="s">
        <v>807</v>
      </c>
      <c r="D191" s="247">
        <v>1</v>
      </c>
      <c r="E191" s="219">
        <v>0</v>
      </c>
      <c r="F191" s="219">
        <v>0</v>
      </c>
      <c r="G191" s="219">
        <v>1</v>
      </c>
      <c r="H191" s="222">
        <v>1</v>
      </c>
      <c r="I191" s="180"/>
      <c r="J191" s="223"/>
      <c r="K191" s="165"/>
      <c r="L191" s="165"/>
      <c r="M191" s="165"/>
      <c r="N191" s="165"/>
      <c r="O191" s="165"/>
      <c r="P191" s="165"/>
      <c r="Q191" s="165"/>
      <c r="R191" s="197"/>
      <c r="S191" s="200"/>
    </row>
    <row r="192" spans="1:19" x14ac:dyDescent="0.3">
      <c r="A192" s="379" t="s">
        <v>808</v>
      </c>
      <c r="B192" s="380" t="s">
        <v>809</v>
      </c>
      <c r="C192" s="381" t="s">
        <v>810</v>
      </c>
      <c r="D192" s="247">
        <v>1</v>
      </c>
      <c r="E192" s="219">
        <v>0</v>
      </c>
      <c r="F192" s="219">
        <v>0</v>
      </c>
      <c r="G192" s="219">
        <v>1</v>
      </c>
      <c r="H192" s="222">
        <v>1</v>
      </c>
      <c r="I192" s="180"/>
      <c r="J192" s="223"/>
      <c r="K192" s="165"/>
      <c r="L192" s="165"/>
      <c r="M192" s="165"/>
      <c r="N192" s="165"/>
      <c r="O192" s="165"/>
      <c r="P192" s="165"/>
      <c r="Q192" s="165"/>
      <c r="R192" s="197"/>
      <c r="S192" s="200"/>
    </row>
    <row r="193" spans="1:19" x14ac:dyDescent="0.3">
      <c r="A193" s="379" t="s">
        <v>811</v>
      </c>
      <c r="B193" s="380" t="s">
        <v>812</v>
      </c>
      <c r="C193" s="381" t="s">
        <v>813</v>
      </c>
      <c r="D193" s="247">
        <v>1</v>
      </c>
      <c r="E193" s="219">
        <v>1</v>
      </c>
      <c r="F193" s="219">
        <v>0</v>
      </c>
      <c r="G193" s="219">
        <v>0</v>
      </c>
      <c r="H193" s="222">
        <v>1</v>
      </c>
      <c r="I193" s="180"/>
      <c r="J193" s="223"/>
      <c r="K193" s="165"/>
      <c r="L193" s="165"/>
      <c r="M193" s="165"/>
      <c r="N193" s="165"/>
      <c r="O193" s="165"/>
      <c r="P193" s="165"/>
      <c r="Q193" s="165"/>
      <c r="R193" s="197"/>
      <c r="S193" s="200"/>
    </row>
    <row r="194" spans="1:19" x14ac:dyDescent="0.3">
      <c r="A194" s="379" t="s">
        <v>814</v>
      </c>
      <c r="B194" s="380" t="s">
        <v>258</v>
      </c>
      <c r="C194" s="381" t="s">
        <v>815</v>
      </c>
      <c r="D194" s="247">
        <v>1</v>
      </c>
      <c r="E194" s="219">
        <v>0</v>
      </c>
      <c r="F194" s="219">
        <v>0</v>
      </c>
      <c r="G194" s="219">
        <v>1</v>
      </c>
      <c r="H194" s="222">
        <v>1</v>
      </c>
      <c r="I194" s="180"/>
      <c r="J194" s="223"/>
      <c r="K194" s="165"/>
      <c r="L194" s="165"/>
      <c r="M194" s="165"/>
      <c r="N194" s="165"/>
      <c r="O194" s="165"/>
      <c r="P194" s="165"/>
      <c r="Q194" s="165"/>
      <c r="R194" s="197"/>
      <c r="S194" s="200"/>
    </row>
    <row r="195" spans="1:19" x14ac:dyDescent="0.3">
      <c r="A195" s="379" t="s">
        <v>816</v>
      </c>
      <c r="B195" s="380" t="s">
        <v>817</v>
      </c>
      <c r="C195" s="381" t="s">
        <v>818</v>
      </c>
      <c r="D195" s="247">
        <v>1</v>
      </c>
      <c r="E195" s="219">
        <v>1</v>
      </c>
      <c r="F195" s="219">
        <v>0</v>
      </c>
      <c r="G195" s="219">
        <v>0</v>
      </c>
      <c r="H195" s="222">
        <v>1</v>
      </c>
      <c r="I195" s="180"/>
      <c r="J195" s="223"/>
      <c r="K195" s="165"/>
      <c r="L195" s="165"/>
      <c r="M195" s="165"/>
      <c r="N195" s="165"/>
      <c r="O195" s="165"/>
      <c r="P195" s="165"/>
      <c r="Q195" s="165"/>
      <c r="R195" s="197"/>
      <c r="S195" s="200"/>
    </row>
    <row r="196" spans="1:19" x14ac:dyDescent="0.3">
      <c r="A196" s="379" t="s">
        <v>819</v>
      </c>
      <c r="B196" s="380" t="s">
        <v>351</v>
      </c>
      <c r="C196" s="381" t="s">
        <v>820</v>
      </c>
      <c r="D196" s="247">
        <v>1</v>
      </c>
      <c r="E196" s="219">
        <v>1</v>
      </c>
      <c r="F196" s="219">
        <v>0</v>
      </c>
      <c r="G196" s="219">
        <v>0</v>
      </c>
      <c r="H196" s="222">
        <v>1</v>
      </c>
      <c r="I196" s="180"/>
      <c r="J196" s="223"/>
      <c r="K196" s="165"/>
      <c r="L196" s="165"/>
      <c r="M196" s="165"/>
      <c r="N196" s="165"/>
      <c r="O196" s="165"/>
      <c r="P196" s="165"/>
      <c r="Q196" s="165"/>
      <c r="R196" s="197"/>
      <c r="S196" s="200"/>
    </row>
    <row r="197" spans="1:19" x14ac:dyDescent="0.3">
      <c r="A197" s="379" t="s">
        <v>821</v>
      </c>
      <c r="B197" s="380" t="s">
        <v>822</v>
      </c>
      <c r="C197" s="381" t="s">
        <v>823</v>
      </c>
      <c r="D197" s="247">
        <v>1</v>
      </c>
      <c r="E197" s="219">
        <v>1</v>
      </c>
      <c r="F197" s="219">
        <v>0</v>
      </c>
      <c r="G197" s="219">
        <v>0</v>
      </c>
      <c r="H197" s="222">
        <v>1</v>
      </c>
      <c r="I197" s="180"/>
      <c r="J197" s="223"/>
      <c r="K197" s="165"/>
      <c r="L197" s="165"/>
      <c r="M197" s="165"/>
      <c r="N197" s="165"/>
      <c r="O197" s="165"/>
      <c r="P197" s="165"/>
      <c r="Q197" s="165"/>
      <c r="R197" s="197"/>
      <c r="S197" s="200"/>
    </row>
    <row r="198" spans="1:19" x14ac:dyDescent="0.3">
      <c r="A198" s="379" t="s">
        <v>824</v>
      </c>
      <c r="B198" s="380" t="s">
        <v>825</v>
      </c>
      <c r="C198" s="381" t="s">
        <v>826</v>
      </c>
      <c r="D198" s="247">
        <v>1</v>
      </c>
      <c r="E198" s="219">
        <v>0</v>
      </c>
      <c r="F198" s="219">
        <v>0</v>
      </c>
      <c r="G198" s="219">
        <v>1</v>
      </c>
      <c r="H198" s="222">
        <v>1</v>
      </c>
      <c r="I198" s="180"/>
      <c r="J198" s="223"/>
      <c r="K198" s="165"/>
      <c r="L198" s="165"/>
      <c r="M198" s="165"/>
      <c r="N198" s="165"/>
      <c r="O198" s="165"/>
      <c r="P198" s="165"/>
      <c r="Q198" s="165"/>
      <c r="R198" s="197"/>
      <c r="S198" s="200"/>
    </row>
    <row r="199" spans="1:19" x14ac:dyDescent="0.3">
      <c r="A199" s="379" t="s">
        <v>827</v>
      </c>
      <c r="B199" s="380" t="s">
        <v>828</v>
      </c>
      <c r="C199" s="381" t="s">
        <v>829</v>
      </c>
      <c r="D199" s="247">
        <v>1</v>
      </c>
      <c r="E199" s="219">
        <v>0</v>
      </c>
      <c r="F199" s="219">
        <v>0</v>
      </c>
      <c r="G199" s="219">
        <v>1</v>
      </c>
      <c r="H199" s="222">
        <v>1</v>
      </c>
      <c r="I199" s="180"/>
      <c r="J199" s="223"/>
      <c r="K199" s="165"/>
      <c r="L199" s="165"/>
      <c r="M199" s="165"/>
      <c r="N199" s="165"/>
      <c r="O199" s="165"/>
      <c r="P199" s="165"/>
      <c r="Q199" s="165"/>
      <c r="R199" s="197"/>
      <c r="S199" s="200"/>
    </row>
    <row r="200" spans="1:19" x14ac:dyDescent="0.3">
      <c r="A200" s="379" t="s">
        <v>830</v>
      </c>
      <c r="B200" s="380" t="s">
        <v>831</v>
      </c>
      <c r="C200" s="381" t="s">
        <v>832</v>
      </c>
      <c r="D200" s="247">
        <v>1</v>
      </c>
      <c r="E200" s="219">
        <v>1</v>
      </c>
      <c r="F200" s="219">
        <v>0</v>
      </c>
      <c r="G200" s="219">
        <v>0</v>
      </c>
      <c r="H200" s="222">
        <v>1</v>
      </c>
      <c r="I200" s="180"/>
      <c r="J200" s="223"/>
      <c r="K200" s="165"/>
      <c r="L200" s="165"/>
      <c r="M200" s="165"/>
      <c r="N200" s="165"/>
      <c r="O200" s="165"/>
      <c r="P200" s="165"/>
      <c r="Q200" s="165"/>
      <c r="R200" s="197"/>
      <c r="S200" s="200"/>
    </row>
    <row r="201" spans="1:19" x14ac:dyDescent="0.3">
      <c r="A201" s="379" t="s">
        <v>833</v>
      </c>
      <c r="B201" s="380" t="s">
        <v>834</v>
      </c>
      <c r="C201" s="381" t="s">
        <v>835</v>
      </c>
      <c r="D201" s="247">
        <v>1</v>
      </c>
      <c r="E201" s="219">
        <v>0</v>
      </c>
      <c r="F201" s="219">
        <v>0</v>
      </c>
      <c r="G201" s="219">
        <v>1</v>
      </c>
      <c r="H201" s="222">
        <v>1</v>
      </c>
      <c r="I201" s="180"/>
      <c r="J201" s="223"/>
      <c r="K201" s="165"/>
      <c r="L201" s="165"/>
      <c r="M201" s="165"/>
      <c r="N201" s="165"/>
      <c r="O201" s="165"/>
      <c r="P201" s="165"/>
      <c r="Q201" s="165"/>
      <c r="R201" s="197"/>
      <c r="S201" s="200"/>
    </row>
    <row r="202" spans="1:19" x14ac:dyDescent="0.3">
      <c r="A202" s="379" t="s">
        <v>836</v>
      </c>
      <c r="B202" s="380" t="s">
        <v>837</v>
      </c>
      <c r="C202" s="381" t="s">
        <v>838</v>
      </c>
      <c r="D202" s="247">
        <v>1</v>
      </c>
      <c r="E202" s="219">
        <v>0</v>
      </c>
      <c r="F202" s="219">
        <v>0</v>
      </c>
      <c r="G202" s="219">
        <v>1</v>
      </c>
      <c r="H202" s="222">
        <v>1</v>
      </c>
      <c r="I202" s="180"/>
      <c r="J202" s="223"/>
      <c r="K202" s="165"/>
      <c r="L202" s="165"/>
      <c r="M202" s="165"/>
      <c r="N202" s="165"/>
      <c r="O202" s="165"/>
      <c r="P202" s="165"/>
      <c r="Q202" s="165"/>
      <c r="R202" s="197"/>
      <c r="S202" s="200"/>
    </row>
    <row r="203" spans="1:19" x14ac:dyDescent="0.3">
      <c r="A203" s="379" t="s">
        <v>839</v>
      </c>
      <c r="B203" s="380" t="s">
        <v>840</v>
      </c>
      <c r="C203" s="381" t="s">
        <v>724</v>
      </c>
      <c r="D203" s="247">
        <v>1</v>
      </c>
      <c r="E203" s="219">
        <v>0</v>
      </c>
      <c r="F203" s="219">
        <v>0</v>
      </c>
      <c r="G203" s="219">
        <v>1</v>
      </c>
      <c r="H203" s="222">
        <v>1</v>
      </c>
      <c r="I203" s="180"/>
      <c r="J203" s="223"/>
      <c r="K203" s="165"/>
      <c r="L203" s="165"/>
      <c r="M203" s="165"/>
      <c r="N203" s="165"/>
      <c r="O203" s="165"/>
      <c r="P203" s="165"/>
      <c r="Q203" s="165"/>
      <c r="R203" s="197"/>
      <c r="S203" s="200"/>
    </row>
    <row r="204" spans="1:19" x14ac:dyDescent="0.3">
      <c r="A204" s="379" t="s">
        <v>841</v>
      </c>
      <c r="B204" s="380" t="s">
        <v>842</v>
      </c>
      <c r="C204" s="381" t="s">
        <v>843</v>
      </c>
      <c r="D204" s="247">
        <v>1</v>
      </c>
      <c r="E204" s="219">
        <v>0</v>
      </c>
      <c r="F204" s="219">
        <v>0</v>
      </c>
      <c r="G204" s="219">
        <v>1</v>
      </c>
      <c r="H204" s="222">
        <v>1</v>
      </c>
      <c r="I204" s="180"/>
      <c r="J204" s="223"/>
      <c r="K204" s="165"/>
      <c r="L204" s="165"/>
      <c r="M204" s="165"/>
      <c r="N204" s="165"/>
      <c r="O204" s="165"/>
      <c r="P204" s="165"/>
      <c r="Q204" s="165"/>
      <c r="R204" s="197"/>
      <c r="S204" s="200"/>
    </row>
    <row r="205" spans="1:19" x14ac:dyDescent="0.3">
      <c r="A205" s="379" t="s">
        <v>844</v>
      </c>
      <c r="B205" s="380" t="s">
        <v>385</v>
      </c>
      <c r="C205" s="381" t="s">
        <v>845</v>
      </c>
      <c r="D205" s="247">
        <v>1</v>
      </c>
      <c r="E205" s="219">
        <v>1</v>
      </c>
      <c r="F205" s="219">
        <v>0</v>
      </c>
      <c r="G205" s="219">
        <v>0</v>
      </c>
      <c r="H205" s="222">
        <v>1</v>
      </c>
      <c r="I205" s="180"/>
      <c r="J205" s="223"/>
      <c r="K205" s="165"/>
      <c r="L205" s="165"/>
      <c r="M205" s="165"/>
      <c r="N205" s="165"/>
      <c r="O205" s="165"/>
      <c r="P205" s="165"/>
      <c r="Q205" s="165"/>
      <c r="R205" s="197"/>
      <c r="S205" s="200"/>
    </row>
    <row r="206" spans="1:19" x14ac:dyDescent="0.3">
      <c r="A206" s="379" t="s">
        <v>846</v>
      </c>
      <c r="B206" s="380" t="s">
        <v>208</v>
      </c>
      <c r="C206" s="381" t="s">
        <v>847</v>
      </c>
      <c r="D206" s="247">
        <v>1</v>
      </c>
      <c r="E206" s="219">
        <v>0</v>
      </c>
      <c r="F206" s="219">
        <v>0</v>
      </c>
      <c r="G206" s="219">
        <v>1</v>
      </c>
      <c r="H206" s="222">
        <v>1</v>
      </c>
      <c r="I206" s="180"/>
      <c r="J206" s="223"/>
      <c r="K206" s="165"/>
      <c r="L206" s="165"/>
      <c r="M206" s="165"/>
      <c r="N206" s="165"/>
      <c r="O206" s="165"/>
      <c r="P206" s="165"/>
      <c r="Q206" s="165"/>
      <c r="R206" s="197"/>
      <c r="S206" s="200"/>
    </row>
    <row r="207" spans="1:19" x14ac:dyDescent="0.3">
      <c r="A207" s="379" t="s">
        <v>848</v>
      </c>
      <c r="B207" s="380" t="s">
        <v>849</v>
      </c>
      <c r="C207" s="381" t="s">
        <v>850</v>
      </c>
      <c r="D207" s="247">
        <v>1</v>
      </c>
      <c r="E207" s="219">
        <v>0</v>
      </c>
      <c r="F207" s="219">
        <v>0</v>
      </c>
      <c r="G207" s="219">
        <v>1</v>
      </c>
      <c r="H207" s="222">
        <v>1</v>
      </c>
      <c r="I207" s="180"/>
      <c r="J207" s="223"/>
      <c r="K207" s="165"/>
      <c r="L207" s="165"/>
      <c r="M207" s="165"/>
      <c r="N207" s="165"/>
      <c r="O207" s="165"/>
      <c r="P207" s="165"/>
      <c r="Q207" s="165"/>
      <c r="R207" s="197"/>
      <c r="S207" s="200"/>
    </row>
    <row r="208" spans="1:19" x14ac:dyDescent="0.3">
      <c r="A208" s="379" t="s">
        <v>851</v>
      </c>
      <c r="B208" s="380" t="s">
        <v>852</v>
      </c>
      <c r="C208" s="381" t="s">
        <v>853</v>
      </c>
      <c r="D208" s="247">
        <v>1</v>
      </c>
      <c r="E208" s="219">
        <v>0</v>
      </c>
      <c r="F208" s="219">
        <v>0</v>
      </c>
      <c r="G208" s="219">
        <v>1</v>
      </c>
      <c r="H208" s="222">
        <v>1</v>
      </c>
      <c r="I208" s="180"/>
      <c r="J208" s="223"/>
      <c r="K208" s="165"/>
      <c r="L208" s="165"/>
      <c r="M208" s="165"/>
      <c r="N208" s="165"/>
      <c r="O208" s="165"/>
      <c r="P208" s="165"/>
      <c r="Q208" s="165"/>
      <c r="R208" s="197"/>
      <c r="S208" s="200"/>
    </row>
    <row r="209" spans="1:19" x14ac:dyDescent="0.3">
      <c r="A209" s="379" t="s">
        <v>854</v>
      </c>
      <c r="B209" s="380" t="s">
        <v>855</v>
      </c>
      <c r="C209" s="381" t="s">
        <v>856</v>
      </c>
      <c r="D209" s="247">
        <v>0</v>
      </c>
      <c r="E209" s="219">
        <v>1</v>
      </c>
      <c r="F209" s="219">
        <v>-1</v>
      </c>
      <c r="G209" s="219">
        <v>0</v>
      </c>
      <c r="H209" s="222">
        <v>1</v>
      </c>
      <c r="I209" s="180"/>
      <c r="J209" s="223"/>
      <c r="K209" s="165"/>
      <c r="L209" s="165"/>
      <c r="M209" s="165"/>
      <c r="N209" s="165"/>
      <c r="O209" s="165"/>
      <c r="P209" s="165"/>
      <c r="Q209" s="165"/>
      <c r="R209" s="197"/>
      <c r="S209" s="200"/>
    </row>
    <row r="210" spans="1:19" x14ac:dyDescent="0.3">
      <c r="A210" s="379" t="s">
        <v>354</v>
      </c>
      <c r="B210" s="380" t="s">
        <v>355</v>
      </c>
      <c r="C210" s="381" t="s">
        <v>857</v>
      </c>
      <c r="D210" s="247">
        <v>0</v>
      </c>
      <c r="E210" s="219">
        <v>1</v>
      </c>
      <c r="F210" s="219">
        <v>-1</v>
      </c>
      <c r="G210" s="219">
        <v>0</v>
      </c>
      <c r="H210" s="222">
        <v>1</v>
      </c>
      <c r="I210" s="180"/>
      <c r="J210" s="223"/>
      <c r="K210" s="165"/>
      <c r="L210" s="165"/>
      <c r="M210" s="165"/>
      <c r="N210" s="165"/>
      <c r="O210" s="165"/>
      <c r="P210" s="165"/>
      <c r="Q210" s="165"/>
      <c r="R210" s="197"/>
      <c r="S210" s="200"/>
    </row>
    <row r="211" spans="1:19" x14ac:dyDescent="0.3">
      <c r="A211" s="379" t="s">
        <v>411</v>
      </c>
      <c r="B211" s="380" t="s">
        <v>412</v>
      </c>
      <c r="C211" s="381" t="s">
        <v>858</v>
      </c>
      <c r="D211" s="247">
        <v>0</v>
      </c>
      <c r="E211" s="219">
        <v>1</v>
      </c>
      <c r="F211" s="219">
        <v>-1</v>
      </c>
      <c r="G211" s="219">
        <v>0</v>
      </c>
      <c r="H211" s="222">
        <v>1</v>
      </c>
      <c r="I211" s="180"/>
      <c r="J211" s="223"/>
      <c r="K211" s="165"/>
      <c r="L211" s="165"/>
      <c r="M211" s="165"/>
      <c r="N211" s="165"/>
      <c r="O211" s="165"/>
      <c r="P211" s="165"/>
      <c r="Q211" s="165"/>
      <c r="R211" s="197"/>
      <c r="S211" s="200"/>
    </row>
    <row r="212" spans="1:19" x14ac:dyDescent="0.3">
      <c r="A212" s="379" t="s">
        <v>859</v>
      </c>
      <c r="B212" s="380" t="s">
        <v>860</v>
      </c>
      <c r="C212" s="381" t="s">
        <v>861</v>
      </c>
      <c r="D212" s="247">
        <v>0</v>
      </c>
      <c r="E212" s="219">
        <v>1</v>
      </c>
      <c r="F212" s="219">
        <v>-1</v>
      </c>
      <c r="G212" s="219">
        <v>0</v>
      </c>
      <c r="H212" s="222">
        <v>1</v>
      </c>
      <c r="I212" s="180"/>
      <c r="J212" s="223"/>
      <c r="K212" s="165"/>
      <c r="L212" s="165"/>
      <c r="M212" s="165"/>
      <c r="N212" s="165"/>
      <c r="O212" s="165"/>
      <c r="P212" s="165"/>
      <c r="Q212" s="165"/>
      <c r="R212" s="197"/>
      <c r="S212" s="200"/>
    </row>
    <row r="213" spans="1:19" x14ac:dyDescent="0.3">
      <c r="A213" s="379" t="s">
        <v>862</v>
      </c>
      <c r="B213" s="380" t="s">
        <v>863</v>
      </c>
      <c r="C213" s="381" t="s">
        <v>864</v>
      </c>
      <c r="D213" s="247">
        <v>0</v>
      </c>
      <c r="E213" s="219">
        <v>1</v>
      </c>
      <c r="F213" s="219">
        <v>-1</v>
      </c>
      <c r="G213" s="219">
        <v>0</v>
      </c>
      <c r="H213" s="222">
        <v>1</v>
      </c>
      <c r="I213" s="180"/>
      <c r="J213" s="223"/>
      <c r="K213" s="165"/>
      <c r="L213" s="165"/>
      <c r="M213" s="165"/>
      <c r="N213" s="165"/>
      <c r="O213" s="165"/>
      <c r="P213" s="165"/>
      <c r="Q213" s="165"/>
      <c r="R213" s="197"/>
      <c r="S213" s="200"/>
    </row>
    <row r="214" spans="1:19" x14ac:dyDescent="0.3">
      <c r="A214" s="379" t="s">
        <v>865</v>
      </c>
      <c r="B214" s="380" t="s">
        <v>866</v>
      </c>
      <c r="C214" s="381" t="s">
        <v>867</v>
      </c>
      <c r="D214" s="247">
        <v>0</v>
      </c>
      <c r="E214" s="219">
        <v>1</v>
      </c>
      <c r="F214" s="219">
        <v>-1</v>
      </c>
      <c r="G214" s="219">
        <v>0</v>
      </c>
      <c r="H214" s="222">
        <v>1</v>
      </c>
      <c r="I214" s="180"/>
      <c r="J214" s="223"/>
      <c r="K214" s="165"/>
      <c r="L214" s="165"/>
      <c r="M214" s="165"/>
      <c r="N214" s="165"/>
      <c r="O214" s="165"/>
      <c r="P214" s="165"/>
      <c r="Q214" s="165"/>
      <c r="R214" s="197"/>
      <c r="S214" s="200"/>
    </row>
    <row r="215" spans="1:19" x14ac:dyDescent="0.3">
      <c r="A215" s="379" t="s">
        <v>868</v>
      </c>
      <c r="B215" s="380" t="s">
        <v>869</v>
      </c>
      <c r="C215" s="381" t="s">
        <v>870</v>
      </c>
      <c r="D215" s="247">
        <v>0</v>
      </c>
      <c r="E215" s="219">
        <v>1</v>
      </c>
      <c r="F215" s="219">
        <v>-1</v>
      </c>
      <c r="G215" s="219">
        <v>0</v>
      </c>
      <c r="H215" s="222">
        <v>1</v>
      </c>
      <c r="I215" s="180"/>
      <c r="J215" s="223"/>
      <c r="K215" s="165"/>
      <c r="L215" s="165"/>
      <c r="M215" s="165"/>
      <c r="N215" s="165"/>
      <c r="O215" s="165"/>
      <c r="P215" s="165"/>
      <c r="Q215" s="165"/>
      <c r="R215" s="197"/>
      <c r="S215" s="200"/>
    </row>
    <row r="216" spans="1:19" x14ac:dyDescent="0.3">
      <c r="A216" s="379" t="s">
        <v>352</v>
      </c>
      <c r="B216" s="380" t="s">
        <v>353</v>
      </c>
      <c r="C216" s="381" t="s">
        <v>871</v>
      </c>
      <c r="D216" s="247">
        <v>-1</v>
      </c>
      <c r="E216" s="219">
        <v>0</v>
      </c>
      <c r="F216" s="219">
        <v>0</v>
      </c>
      <c r="G216" s="219">
        <v>-1</v>
      </c>
      <c r="H216" s="222">
        <v>-1</v>
      </c>
      <c r="I216" s="180"/>
      <c r="J216" s="223"/>
      <c r="K216" s="165"/>
      <c r="L216" s="165"/>
      <c r="M216" s="165"/>
      <c r="N216" s="165"/>
      <c r="O216" s="165"/>
      <c r="P216" s="165"/>
      <c r="Q216" s="165"/>
      <c r="R216" s="197"/>
      <c r="S216" s="200"/>
    </row>
    <row r="217" spans="1:19" x14ac:dyDescent="0.3">
      <c r="A217" s="379" t="s">
        <v>413</v>
      </c>
      <c r="B217" s="380" t="s">
        <v>414</v>
      </c>
      <c r="C217" s="381" t="s">
        <v>872</v>
      </c>
      <c r="D217" s="247">
        <v>-1</v>
      </c>
      <c r="E217" s="219">
        <v>0</v>
      </c>
      <c r="F217" s="219">
        <v>0</v>
      </c>
      <c r="G217" s="219">
        <v>-1</v>
      </c>
      <c r="H217" s="222">
        <v>-1</v>
      </c>
      <c r="I217" s="180"/>
      <c r="J217" s="223"/>
      <c r="K217" s="165"/>
      <c r="L217" s="165"/>
      <c r="M217" s="165"/>
      <c r="N217" s="165"/>
      <c r="O217" s="165"/>
      <c r="P217" s="165"/>
      <c r="Q217" s="165"/>
      <c r="R217" s="197"/>
      <c r="S217" s="200"/>
    </row>
    <row r="218" spans="1:19" x14ac:dyDescent="0.3">
      <c r="A218" s="379" t="s">
        <v>873</v>
      </c>
      <c r="B218" s="380" t="s">
        <v>874</v>
      </c>
      <c r="C218" s="381" t="s">
        <v>875</v>
      </c>
      <c r="D218" s="247">
        <v>-1</v>
      </c>
      <c r="E218" s="219">
        <v>-1</v>
      </c>
      <c r="F218" s="219">
        <v>0</v>
      </c>
      <c r="G218" s="219">
        <v>0</v>
      </c>
      <c r="H218" s="222">
        <v>-1</v>
      </c>
      <c r="I218" s="180"/>
      <c r="J218" s="223"/>
      <c r="K218" s="165"/>
      <c r="L218" s="165"/>
      <c r="M218" s="165"/>
      <c r="N218" s="165"/>
      <c r="O218" s="165"/>
      <c r="P218" s="165"/>
      <c r="Q218" s="165"/>
      <c r="R218" s="197"/>
      <c r="S218" s="200"/>
    </row>
    <row r="219" spans="1:19" x14ac:dyDescent="0.3">
      <c r="A219" s="379" t="s">
        <v>876</v>
      </c>
      <c r="B219" s="380" t="s">
        <v>877</v>
      </c>
      <c r="C219" s="381" t="s">
        <v>878</v>
      </c>
      <c r="D219" s="247">
        <v>-1</v>
      </c>
      <c r="E219" s="219">
        <v>0</v>
      </c>
      <c r="F219" s="219">
        <v>0</v>
      </c>
      <c r="G219" s="219">
        <v>-1</v>
      </c>
      <c r="H219" s="222">
        <v>-1</v>
      </c>
      <c r="I219" s="180"/>
      <c r="J219" s="223"/>
      <c r="K219" s="165"/>
      <c r="L219" s="165"/>
      <c r="M219" s="165"/>
      <c r="N219" s="165"/>
      <c r="O219" s="165"/>
      <c r="P219" s="165"/>
      <c r="Q219" s="165"/>
      <c r="R219" s="197"/>
      <c r="S219" s="200"/>
    </row>
    <row r="220" spans="1:19" x14ac:dyDescent="0.3">
      <c r="A220" s="379" t="s">
        <v>879</v>
      </c>
      <c r="B220" s="380" t="s">
        <v>880</v>
      </c>
      <c r="C220" s="381" t="s">
        <v>881</v>
      </c>
      <c r="D220" s="247">
        <v>-1</v>
      </c>
      <c r="E220" s="219">
        <v>0</v>
      </c>
      <c r="F220" s="219">
        <v>0</v>
      </c>
      <c r="G220" s="219">
        <v>-1</v>
      </c>
      <c r="H220" s="222">
        <v>-1</v>
      </c>
      <c r="I220" s="180"/>
      <c r="J220" s="223"/>
      <c r="K220" s="165"/>
      <c r="L220" s="165"/>
      <c r="M220" s="165"/>
      <c r="N220" s="165"/>
      <c r="O220" s="165"/>
      <c r="P220" s="165"/>
      <c r="Q220" s="165"/>
      <c r="R220" s="197"/>
      <c r="S220" s="200"/>
    </row>
    <row r="221" spans="1:19" x14ac:dyDescent="0.3">
      <c r="A221" s="379" t="s">
        <v>882</v>
      </c>
      <c r="B221" s="380" t="s">
        <v>883</v>
      </c>
      <c r="C221" s="381" t="s">
        <v>884</v>
      </c>
      <c r="D221" s="247">
        <v>-1</v>
      </c>
      <c r="E221" s="219">
        <v>0</v>
      </c>
      <c r="F221" s="219">
        <v>0</v>
      </c>
      <c r="G221" s="219">
        <v>-1</v>
      </c>
      <c r="H221" s="222">
        <v>-1</v>
      </c>
      <c r="I221" s="180"/>
      <c r="J221" s="223"/>
      <c r="K221" s="165"/>
      <c r="L221" s="165"/>
      <c r="M221" s="165"/>
      <c r="N221" s="165"/>
      <c r="O221" s="165"/>
      <c r="P221" s="165"/>
      <c r="Q221" s="165"/>
      <c r="R221" s="197"/>
      <c r="S221" s="200"/>
    </row>
    <row r="222" spans="1:19" x14ac:dyDescent="0.3">
      <c r="A222" s="379" t="s">
        <v>885</v>
      </c>
      <c r="B222" s="380" t="s">
        <v>886</v>
      </c>
      <c r="C222" s="381" t="s">
        <v>887</v>
      </c>
      <c r="D222" s="247">
        <v>-2</v>
      </c>
      <c r="E222" s="219">
        <v>0</v>
      </c>
      <c r="F222" s="219">
        <v>0</v>
      </c>
      <c r="G222" s="219">
        <v>-2</v>
      </c>
      <c r="H222" s="222">
        <v>-2</v>
      </c>
      <c r="I222" s="180"/>
      <c r="J222" s="223"/>
      <c r="K222" s="165"/>
      <c r="L222" s="165"/>
      <c r="M222" s="165"/>
      <c r="N222" s="165"/>
      <c r="O222" s="165"/>
      <c r="P222" s="165"/>
      <c r="Q222" s="165"/>
      <c r="R222" s="197"/>
      <c r="S222" s="200"/>
    </row>
    <row r="223" spans="1:19" x14ac:dyDescent="0.3">
      <c r="A223" s="379" t="s">
        <v>888</v>
      </c>
      <c r="B223" s="380" t="s">
        <v>889</v>
      </c>
      <c r="C223" s="381" t="s">
        <v>890</v>
      </c>
      <c r="D223" s="247">
        <v>-2</v>
      </c>
      <c r="E223" s="219">
        <v>0</v>
      </c>
      <c r="F223" s="219">
        <v>0</v>
      </c>
      <c r="G223" s="219">
        <v>-2</v>
      </c>
      <c r="H223" s="222">
        <v>-2</v>
      </c>
      <c r="I223" s="180"/>
      <c r="J223" s="223"/>
      <c r="K223" s="165"/>
      <c r="L223" s="165"/>
      <c r="M223" s="165"/>
      <c r="N223" s="165"/>
      <c r="O223" s="165"/>
      <c r="P223" s="165"/>
      <c r="Q223" s="165"/>
      <c r="R223" s="197"/>
      <c r="S223" s="200"/>
    </row>
    <row r="224" spans="1:19" x14ac:dyDescent="0.3">
      <c r="A224" s="379" t="s">
        <v>891</v>
      </c>
      <c r="B224" s="380" t="s">
        <v>892</v>
      </c>
      <c r="C224" s="381" t="s">
        <v>893</v>
      </c>
      <c r="D224" s="247">
        <v>-3</v>
      </c>
      <c r="E224" s="219">
        <v>0</v>
      </c>
      <c r="F224" s="219">
        <v>0</v>
      </c>
      <c r="G224" s="219">
        <v>-3</v>
      </c>
      <c r="H224" s="222">
        <v>-3</v>
      </c>
      <c r="I224" s="180"/>
      <c r="J224" s="223"/>
      <c r="K224" s="165"/>
      <c r="L224" s="165"/>
      <c r="M224" s="165"/>
      <c r="N224" s="165"/>
      <c r="O224" s="165"/>
      <c r="P224" s="165"/>
      <c r="Q224" s="165"/>
      <c r="R224" s="197"/>
      <c r="S224" s="200"/>
    </row>
    <row r="225" spans="1:23" x14ac:dyDescent="0.3">
      <c r="A225" s="379"/>
      <c r="B225" s="380"/>
      <c r="C225" s="381"/>
      <c r="D225" s="247"/>
      <c r="E225" s="219"/>
      <c r="F225" s="219"/>
      <c r="G225" s="219"/>
      <c r="H225" s="222"/>
      <c r="I225" s="180"/>
      <c r="J225" s="179"/>
      <c r="K225" s="162"/>
      <c r="L225" s="162"/>
      <c r="M225" s="162"/>
      <c r="N225" s="162"/>
      <c r="O225" s="162"/>
      <c r="P225" s="162"/>
      <c r="Q225" s="162"/>
      <c r="R225" s="177"/>
      <c r="S225" s="199"/>
    </row>
    <row r="226" spans="1:23" x14ac:dyDescent="0.3">
      <c r="A226" s="382" t="s">
        <v>207</v>
      </c>
      <c r="B226" s="359"/>
      <c r="C226" s="360"/>
      <c r="D226" s="247"/>
      <c r="E226" s="219"/>
      <c r="F226" s="219"/>
      <c r="G226" s="219"/>
      <c r="H226" s="222"/>
      <c r="I226" s="180"/>
      <c r="J226" s="179"/>
      <c r="K226" s="162"/>
      <c r="L226" s="162"/>
      <c r="M226" s="162"/>
      <c r="N226" s="162"/>
      <c r="O226" s="162"/>
      <c r="P226" s="162"/>
      <c r="Q226" s="162"/>
      <c r="R226" s="177"/>
      <c r="S226" s="199"/>
    </row>
    <row r="227" spans="1:23" x14ac:dyDescent="0.3">
      <c r="A227" s="379" t="s">
        <v>209</v>
      </c>
      <c r="B227" s="380" t="s">
        <v>210</v>
      </c>
      <c r="C227" s="381" t="s">
        <v>509</v>
      </c>
      <c r="D227" s="247">
        <v>129</v>
      </c>
      <c r="E227" s="219">
        <v>0</v>
      </c>
      <c r="F227" s="219">
        <v>0</v>
      </c>
      <c r="G227" s="219">
        <v>129</v>
      </c>
      <c r="H227" s="222">
        <v>129</v>
      </c>
      <c r="I227" s="180"/>
      <c r="J227" s="389"/>
      <c r="K227" s="361">
        <v>15</v>
      </c>
      <c r="L227" s="361">
        <v>75</v>
      </c>
      <c r="M227" s="361">
        <v>39</v>
      </c>
      <c r="N227" s="359"/>
      <c r="O227" s="359"/>
      <c r="P227" s="359"/>
      <c r="Q227" s="359"/>
      <c r="R227" s="360"/>
      <c r="S227" s="199">
        <f>SUM(J227:R227)</f>
        <v>129</v>
      </c>
    </row>
    <row r="228" spans="1:23" ht="13.5" thickBot="1" x14ac:dyDescent="0.35">
      <c r="A228" s="224"/>
      <c r="B228" s="225"/>
      <c r="C228" s="245"/>
      <c r="D228" s="248"/>
      <c r="E228" s="225"/>
      <c r="F228" s="226"/>
      <c r="G228" s="226"/>
      <c r="H228" s="249"/>
      <c r="I228" s="227"/>
      <c r="J228" s="228"/>
      <c r="K228" s="226"/>
      <c r="L228" s="226"/>
      <c r="M228" s="226"/>
      <c r="N228" s="226"/>
      <c r="O228" s="226"/>
      <c r="P228" s="226"/>
      <c r="Q228" s="226"/>
      <c r="R228" s="240"/>
      <c r="S228" s="242"/>
      <c r="T228" s="213"/>
      <c r="U228" s="213"/>
      <c r="V228" s="213"/>
      <c r="W228" s="213"/>
    </row>
    <row r="229" spans="1:23" x14ac:dyDescent="0.3">
      <c r="A229" s="221"/>
      <c r="B229" s="168"/>
      <c r="C229" s="176"/>
      <c r="D229" s="167"/>
      <c r="E229" s="168"/>
      <c r="F229" s="168"/>
      <c r="G229" s="229" t="s">
        <v>481</v>
      </c>
      <c r="H229" s="250">
        <f>SUM(H5:H39)+H227</f>
        <v>3165</v>
      </c>
      <c r="I229" s="100"/>
      <c r="J229" s="230">
        <f t="shared" ref="J229:R229" si="1">SUM(J5:J39)+J227</f>
        <v>748</v>
      </c>
      <c r="K229" s="132">
        <f t="shared" si="1"/>
        <v>903</v>
      </c>
      <c r="L229" s="132">
        <f t="shared" si="1"/>
        <v>791</v>
      </c>
      <c r="M229" s="132">
        <f t="shared" si="1"/>
        <v>409</v>
      </c>
      <c r="N229" s="132">
        <f t="shared" si="1"/>
        <v>159</v>
      </c>
      <c r="O229" s="132">
        <f t="shared" si="1"/>
        <v>70</v>
      </c>
      <c r="P229" s="132">
        <f t="shared" si="1"/>
        <v>70</v>
      </c>
      <c r="Q229" s="132">
        <f t="shared" si="1"/>
        <v>15</v>
      </c>
      <c r="R229" s="241">
        <f t="shared" si="1"/>
        <v>0</v>
      </c>
      <c r="S229" s="243">
        <f>SUM(J229:R229)</f>
        <v>3165</v>
      </c>
      <c r="T229" s="213"/>
      <c r="U229" s="213"/>
      <c r="V229" s="213"/>
      <c r="W229" s="213"/>
    </row>
    <row r="230" spans="1:23" ht="13.5" thickBot="1" x14ac:dyDescent="0.35">
      <c r="A230" s="231"/>
      <c r="B230" s="226"/>
      <c r="C230" s="240"/>
      <c r="D230" s="251"/>
      <c r="E230" s="226"/>
      <c r="F230" s="226"/>
      <c r="G230" s="232" t="s">
        <v>479</v>
      </c>
      <c r="H230" s="265">
        <f>SUM(H40:H224)</f>
        <v>357</v>
      </c>
      <c r="I230" s="233"/>
      <c r="J230" s="234">
        <f>$H230/3</f>
        <v>119</v>
      </c>
      <c r="K230" s="133">
        <f t="shared" ref="K230:L230" si="2">$H230/3</f>
        <v>119</v>
      </c>
      <c r="L230" s="133">
        <f t="shared" si="2"/>
        <v>119</v>
      </c>
      <c r="M230" s="226"/>
      <c r="N230" s="226"/>
      <c r="O230" s="226"/>
      <c r="P230" s="226"/>
      <c r="Q230" s="226"/>
      <c r="R230" s="240"/>
      <c r="S230" s="242">
        <f t="shared" ref="S230:S231" si="3">SUM(J230:R230)</f>
        <v>357</v>
      </c>
      <c r="T230" s="213"/>
      <c r="U230" s="213"/>
      <c r="V230" s="213"/>
      <c r="W230" s="213"/>
    </row>
    <row r="231" spans="1:23" ht="13.5" thickBot="1" x14ac:dyDescent="0.35">
      <c r="A231" s="235"/>
      <c r="B231" s="236"/>
      <c r="C231" s="246"/>
      <c r="D231" s="252"/>
      <c r="E231" s="236"/>
      <c r="F231" s="236"/>
      <c r="G231" s="237" t="s">
        <v>17</v>
      </c>
      <c r="H231" s="264">
        <f>SUM(H5:H227)</f>
        <v>3522</v>
      </c>
      <c r="I231" s="238"/>
      <c r="J231" s="239">
        <f>J229+J230</f>
        <v>867</v>
      </c>
      <c r="K231" s="99">
        <f t="shared" ref="K231:R231" si="4">K229+K230</f>
        <v>1022</v>
      </c>
      <c r="L231" s="99">
        <f t="shared" si="4"/>
        <v>910</v>
      </c>
      <c r="M231" s="99">
        <f t="shared" si="4"/>
        <v>409</v>
      </c>
      <c r="N231" s="99">
        <f t="shared" si="4"/>
        <v>159</v>
      </c>
      <c r="O231" s="99">
        <f t="shared" si="4"/>
        <v>70</v>
      </c>
      <c r="P231" s="99">
        <f t="shared" si="4"/>
        <v>70</v>
      </c>
      <c r="Q231" s="99">
        <f t="shared" si="4"/>
        <v>15</v>
      </c>
      <c r="R231" s="101">
        <f t="shared" si="4"/>
        <v>0</v>
      </c>
      <c r="S231" s="244">
        <f t="shared" si="3"/>
        <v>3522</v>
      </c>
      <c r="T231" s="213"/>
      <c r="U231" s="213"/>
      <c r="V231" s="213"/>
      <c r="W231" s="213"/>
    </row>
    <row r="233" spans="1:23" x14ac:dyDescent="0.3">
      <c r="A233" s="317"/>
      <c r="E233" s="213"/>
      <c r="F233" s="213"/>
      <c r="G233" s="213"/>
      <c r="H233" s="213"/>
    </row>
    <row r="234" spans="1:23" x14ac:dyDescent="0.3">
      <c r="S234" s="217"/>
      <c r="T234" s="213"/>
      <c r="U234" s="213"/>
      <c r="V234" s="213"/>
      <c r="W234" s="213"/>
    </row>
    <row r="236" spans="1:23" x14ac:dyDescent="0.3">
      <c r="S236" s="217"/>
      <c r="T236" s="213"/>
      <c r="U236" s="213"/>
      <c r="V236" s="213"/>
      <c r="W236" s="213"/>
    </row>
    <row r="238" spans="1:23" x14ac:dyDescent="0.3">
      <c r="S238" s="217"/>
      <c r="T238" s="213"/>
      <c r="U238" s="213"/>
      <c r="V238" s="213"/>
      <c r="W238" s="213"/>
    </row>
    <row r="240" spans="1:23" x14ac:dyDescent="0.3">
      <c r="S240" s="217"/>
      <c r="T240" s="213"/>
      <c r="U240" s="213"/>
      <c r="V240" s="213"/>
      <c r="W240" s="213"/>
    </row>
  </sheetData>
  <sheetProtection algorithmName="SHA-512" hashValue="ySECbp6afQSoLiEiljqf8KWYsy+rEyNQbhUb7SH5KHRVs7RdWYxGbqZHaFaYkkGGQ9xQPV//PDP02EoIf1I9pg==" saltValue="EYlmUEWGBxOZy3/Gh7NanA==" spinCount="100000" sheet="1" objects="1" scenarios="1"/>
  <pageMargins left="0" right="0" top="0" bottom="0" header="0" footer="0"/>
  <pageSetup paperSize="9" fitToWidth="0"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R104"/>
  <sheetViews>
    <sheetView workbookViewId="0">
      <selection activeCell="L105" sqref="L105"/>
    </sheetView>
  </sheetViews>
  <sheetFormatPr defaultColWidth="6.81640625" defaultRowHeight="12.5" x14ac:dyDescent="0.25"/>
  <cols>
    <col min="1" max="1" width="20.26953125" style="160" customWidth="1"/>
    <col min="2" max="2" width="30.453125" style="160" customWidth="1"/>
    <col min="3" max="3" width="28.81640625" style="160" customWidth="1"/>
    <col min="4" max="7" width="16.81640625" style="160" customWidth="1"/>
    <col min="8" max="8" width="3.1796875" style="160" customWidth="1"/>
    <col min="9" max="18" width="7.81640625" style="160" customWidth="1"/>
    <col min="19" max="16384" width="6.81640625" style="160"/>
  </cols>
  <sheetData>
    <row r="1" spans="1:7" ht="18" customHeight="1" x14ac:dyDescent="0.25">
      <c r="A1" s="266" t="s">
        <v>912</v>
      </c>
      <c r="B1" s="159"/>
    </row>
    <row r="2" spans="1:7" ht="13" customHeight="1" x14ac:dyDescent="0.25">
      <c r="A2" s="266"/>
      <c r="B2" s="159"/>
    </row>
    <row r="3" spans="1:7" x14ac:dyDescent="0.25">
      <c r="A3" s="215" t="s">
        <v>909</v>
      </c>
      <c r="B3" s="159"/>
    </row>
    <row r="4" spans="1:7" ht="13" thickBot="1" x14ac:dyDescent="0.3">
      <c r="A4" s="215"/>
      <c r="B4" s="159"/>
    </row>
    <row r="5" spans="1:7" ht="39.5" thickBot="1" x14ac:dyDescent="0.3">
      <c r="A5" s="318"/>
      <c r="B5" s="319"/>
      <c r="C5" s="320"/>
      <c r="D5" s="321" t="s">
        <v>507</v>
      </c>
      <c r="E5" s="322" t="s">
        <v>508</v>
      </c>
      <c r="F5" s="323" t="s">
        <v>506</v>
      </c>
      <c r="G5" s="324" t="s">
        <v>505</v>
      </c>
    </row>
    <row r="6" spans="1:7" ht="13" x14ac:dyDescent="0.25">
      <c r="A6" s="253" t="s">
        <v>449</v>
      </c>
      <c r="B6" s="166"/>
      <c r="C6" s="254"/>
      <c r="D6" s="255"/>
      <c r="E6" s="166"/>
      <c r="F6" s="166"/>
      <c r="G6" s="267"/>
    </row>
    <row r="7" spans="1:7" ht="13" x14ac:dyDescent="0.25">
      <c r="A7" s="214" t="s">
        <v>894</v>
      </c>
      <c r="B7" s="163" t="s">
        <v>895</v>
      </c>
      <c r="C7" s="177"/>
      <c r="D7" s="186"/>
      <c r="E7" s="162"/>
      <c r="F7" s="162"/>
      <c r="G7" s="171"/>
    </row>
    <row r="8" spans="1:7" x14ac:dyDescent="0.25">
      <c r="A8" s="170" t="s">
        <v>456</v>
      </c>
      <c r="B8" s="163" t="s">
        <v>454</v>
      </c>
      <c r="C8" s="177"/>
      <c r="D8" s="186"/>
      <c r="E8" s="162"/>
      <c r="F8" s="162"/>
      <c r="G8" s="171"/>
    </row>
    <row r="9" spans="1:7" x14ac:dyDescent="0.25">
      <c r="A9" s="170" t="s">
        <v>455</v>
      </c>
      <c r="B9" s="163" t="s">
        <v>896</v>
      </c>
      <c r="C9" s="178" t="s">
        <v>459</v>
      </c>
      <c r="D9" s="186"/>
      <c r="E9" s="162"/>
      <c r="F9" s="162"/>
      <c r="G9" s="171"/>
    </row>
    <row r="10" spans="1:7" x14ac:dyDescent="0.25">
      <c r="A10" s="170" t="s">
        <v>897</v>
      </c>
      <c r="B10" s="164">
        <v>10</v>
      </c>
      <c r="C10" s="177"/>
      <c r="D10" s="247">
        <f>B10</f>
        <v>10</v>
      </c>
      <c r="E10" s="162"/>
      <c r="F10" s="162"/>
      <c r="G10" s="171"/>
    </row>
    <row r="11" spans="1:7" x14ac:dyDescent="0.25">
      <c r="A11" s="170"/>
      <c r="B11" s="164"/>
      <c r="C11" s="177"/>
      <c r="D11" s="186"/>
      <c r="E11" s="162"/>
      <c r="F11" s="162"/>
      <c r="G11" s="171"/>
    </row>
    <row r="12" spans="1:7" ht="13" x14ac:dyDescent="0.25">
      <c r="A12" s="169" t="s">
        <v>450</v>
      </c>
      <c r="B12" s="162"/>
      <c r="C12" s="177"/>
      <c r="D12" s="186"/>
      <c r="E12" s="162"/>
      <c r="F12" s="162"/>
      <c r="G12" s="171"/>
    </row>
    <row r="13" spans="1:7" ht="13" x14ac:dyDescent="0.25">
      <c r="A13" s="214" t="s">
        <v>180</v>
      </c>
      <c r="B13" s="163" t="s">
        <v>287</v>
      </c>
      <c r="C13" s="177"/>
      <c r="D13" s="186"/>
      <c r="E13" s="162"/>
      <c r="F13" s="162"/>
      <c r="G13" s="171"/>
    </row>
    <row r="14" spans="1:7" x14ac:dyDescent="0.25">
      <c r="A14" s="170" t="s">
        <v>456</v>
      </c>
      <c r="B14" s="163" t="s">
        <v>457</v>
      </c>
      <c r="C14" s="177"/>
      <c r="D14" s="186"/>
      <c r="E14" s="162"/>
      <c r="F14" s="162"/>
      <c r="G14" s="171"/>
    </row>
    <row r="15" spans="1:7" x14ac:dyDescent="0.25">
      <c r="A15" s="170" t="s">
        <v>455</v>
      </c>
      <c r="B15" s="163" t="s">
        <v>896</v>
      </c>
      <c r="C15" s="178" t="s">
        <v>223</v>
      </c>
      <c r="D15" s="186"/>
      <c r="E15" s="162"/>
      <c r="F15" s="162"/>
      <c r="G15" s="171"/>
    </row>
    <row r="16" spans="1:7" x14ac:dyDescent="0.25">
      <c r="A16" s="170" t="s">
        <v>458</v>
      </c>
      <c r="B16" s="164">
        <v>4</v>
      </c>
      <c r="C16" s="177"/>
      <c r="D16" s="186"/>
      <c r="E16" s="219">
        <f>B16</f>
        <v>4</v>
      </c>
      <c r="F16" s="162"/>
      <c r="G16" s="171"/>
    </row>
    <row r="17" spans="1:7" ht="13" x14ac:dyDescent="0.25">
      <c r="A17" s="214" t="s">
        <v>898</v>
      </c>
      <c r="B17" s="163" t="s">
        <v>465</v>
      </c>
      <c r="C17" s="177"/>
      <c r="D17" s="186"/>
      <c r="E17" s="162"/>
      <c r="F17" s="162"/>
      <c r="G17" s="171"/>
    </row>
    <row r="18" spans="1:7" x14ac:dyDescent="0.25">
      <c r="A18" s="170" t="s">
        <v>455</v>
      </c>
      <c r="B18" s="163" t="s">
        <v>896</v>
      </c>
      <c r="C18" s="178" t="s">
        <v>223</v>
      </c>
      <c r="D18" s="186"/>
      <c r="E18" s="162"/>
      <c r="F18" s="162"/>
      <c r="G18" s="171"/>
    </row>
    <row r="19" spans="1:7" x14ac:dyDescent="0.25">
      <c r="A19" s="170" t="s">
        <v>458</v>
      </c>
      <c r="B19" s="164">
        <v>12</v>
      </c>
      <c r="C19" s="177"/>
      <c r="D19" s="186"/>
      <c r="E19" s="219">
        <f>B19</f>
        <v>12</v>
      </c>
      <c r="F19" s="162"/>
      <c r="G19" s="171"/>
    </row>
    <row r="20" spans="1:7" ht="13" x14ac:dyDescent="0.25">
      <c r="A20" s="214" t="s">
        <v>352</v>
      </c>
      <c r="B20" s="163" t="s">
        <v>353</v>
      </c>
      <c r="C20" s="177"/>
      <c r="D20" s="186"/>
      <c r="E20" s="162"/>
      <c r="F20" s="162"/>
      <c r="G20" s="171"/>
    </row>
    <row r="21" spans="1:7" x14ac:dyDescent="0.25">
      <c r="A21" s="170" t="s">
        <v>456</v>
      </c>
      <c r="B21" s="163" t="s">
        <v>457</v>
      </c>
      <c r="C21" s="177"/>
      <c r="D21" s="186"/>
      <c r="E21" s="162"/>
      <c r="F21" s="162"/>
      <c r="G21" s="171"/>
    </row>
    <row r="22" spans="1:7" x14ac:dyDescent="0.25">
      <c r="A22" s="170" t="s">
        <v>455</v>
      </c>
      <c r="B22" s="163" t="s">
        <v>896</v>
      </c>
      <c r="C22" s="178" t="s">
        <v>459</v>
      </c>
      <c r="D22" s="186"/>
      <c r="E22" s="162"/>
      <c r="F22" s="162"/>
      <c r="G22" s="171"/>
    </row>
    <row r="23" spans="1:7" x14ac:dyDescent="0.25">
      <c r="A23" s="170" t="s">
        <v>458</v>
      </c>
      <c r="B23" s="164">
        <v>5</v>
      </c>
      <c r="C23" s="177"/>
      <c r="D23" s="186"/>
      <c r="E23" s="219">
        <f>B23</f>
        <v>5</v>
      </c>
      <c r="F23" s="162"/>
      <c r="G23" s="171"/>
    </row>
    <row r="24" spans="1:7" ht="13" x14ac:dyDescent="0.25">
      <c r="A24" s="214" t="s">
        <v>420</v>
      </c>
      <c r="B24" s="163" t="s">
        <v>421</v>
      </c>
      <c r="C24" s="177"/>
      <c r="D24" s="186"/>
      <c r="E24" s="162"/>
      <c r="F24" s="162"/>
      <c r="G24" s="171"/>
    </row>
    <row r="25" spans="1:7" x14ac:dyDescent="0.25">
      <c r="A25" s="170" t="s">
        <v>453</v>
      </c>
      <c r="B25" s="163" t="s">
        <v>457</v>
      </c>
      <c r="C25" s="177"/>
      <c r="D25" s="186"/>
      <c r="E25" s="162"/>
      <c r="F25" s="162"/>
      <c r="G25" s="171"/>
    </row>
    <row r="26" spans="1:7" x14ac:dyDescent="0.25">
      <c r="A26" s="170" t="s">
        <v>455</v>
      </c>
      <c r="B26" s="163" t="s">
        <v>896</v>
      </c>
      <c r="C26" s="178" t="s">
        <v>223</v>
      </c>
      <c r="D26" s="186"/>
      <c r="E26" s="162"/>
      <c r="F26" s="162"/>
      <c r="G26" s="171"/>
    </row>
    <row r="27" spans="1:7" x14ac:dyDescent="0.25">
      <c r="A27" s="170" t="s">
        <v>458</v>
      </c>
      <c r="B27" s="164">
        <v>-12</v>
      </c>
      <c r="C27" s="177"/>
      <c r="D27" s="186"/>
      <c r="E27" s="219">
        <f>B27</f>
        <v>-12</v>
      </c>
      <c r="F27" s="162"/>
      <c r="G27" s="171"/>
    </row>
    <row r="28" spans="1:7" ht="13" x14ac:dyDescent="0.25">
      <c r="A28" s="214" t="s">
        <v>811</v>
      </c>
      <c r="B28" s="163" t="s">
        <v>812</v>
      </c>
      <c r="C28" s="177"/>
      <c r="D28" s="186"/>
      <c r="E28" s="162"/>
      <c r="F28" s="162"/>
      <c r="G28" s="171"/>
    </row>
    <row r="29" spans="1:7" x14ac:dyDescent="0.25">
      <c r="A29" s="170" t="s">
        <v>456</v>
      </c>
      <c r="B29" s="163" t="s">
        <v>457</v>
      </c>
      <c r="C29" s="177"/>
      <c r="D29" s="186"/>
      <c r="E29" s="162"/>
      <c r="F29" s="162"/>
      <c r="G29" s="171"/>
    </row>
    <row r="30" spans="1:7" x14ac:dyDescent="0.25">
      <c r="A30" s="170" t="s">
        <v>455</v>
      </c>
      <c r="B30" s="163" t="s">
        <v>896</v>
      </c>
      <c r="C30" s="178" t="s">
        <v>223</v>
      </c>
      <c r="D30" s="186"/>
      <c r="E30" s="162"/>
      <c r="F30" s="162"/>
      <c r="G30" s="171"/>
    </row>
    <row r="31" spans="1:7" x14ac:dyDescent="0.25">
      <c r="A31" s="170" t="s">
        <v>458</v>
      </c>
      <c r="B31" s="164">
        <v>1</v>
      </c>
      <c r="C31" s="177"/>
      <c r="D31" s="186"/>
      <c r="E31" s="219">
        <f>B31</f>
        <v>1</v>
      </c>
      <c r="F31" s="162"/>
      <c r="G31" s="171"/>
    </row>
    <row r="32" spans="1:7" ht="13" x14ac:dyDescent="0.25">
      <c r="A32" s="214" t="s">
        <v>899</v>
      </c>
      <c r="B32" s="163" t="s">
        <v>900</v>
      </c>
      <c r="C32" s="177"/>
      <c r="D32" s="186"/>
      <c r="E32" s="162"/>
      <c r="F32" s="162"/>
      <c r="G32" s="171"/>
    </row>
    <row r="33" spans="1:7" x14ac:dyDescent="0.25">
      <c r="A33" s="170" t="s">
        <v>453</v>
      </c>
      <c r="B33" s="163" t="s">
        <v>457</v>
      </c>
      <c r="C33" s="177"/>
      <c r="D33" s="186"/>
      <c r="E33" s="162"/>
      <c r="F33" s="162"/>
      <c r="G33" s="171"/>
    </row>
    <row r="34" spans="1:7" x14ac:dyDescent="0.25">
      <c r="A34" s="170" t="s">
        <v>455</v>
      </c>
      <c r="B34" s="163" t="s">
        <v>896</v>
      </c>
      <c r="C34" s="178" t="s">
        <v>459</v>
      </c>
      <c r="D34" s="186"/>
      <c r="E34" s="162"/>
      <c r="F34" s="162"/>
      <c r="G34" s="171"/>
    </row>
    <row r="35" spans="1:7" x14ac:dyDescent="0.25">
      <c r="A35" s="170" t="s">
        <v>458</v>
      </c>
      <c r="B35" s="164">
        <v>3</v>
      </c>
      <c r="C35" s="177"/>
      <c r="D35" s="186"/>
      <c r="E35" s="219">
        <f>B35</f>
        <v>3</v>
      </c>
      <c r="F35" s="162"/>
      <c r="G35" s="171"/>
    </row>
    <row r="36" spans="1:7" ht="13" x14ac:dyDescent="0.25">
      <c r="A36" s="214" t="s">
        <v>901</v>
      </c>
      <c r="B36" s="163" t="s">
        <v>902</v>
      </c>
      <c r="C36" s="177"/>
      <c r="D36" s="186"/>
      <c r="E36" s="162"/>
      <c r="F36" s="162"/>
      <c r="G36" s="171"/>
    </row>
    <row r="37" spans="1:7" x14ac:dyDescent="0.25">
      <c r="A37" s="170" t="s">
        <v>453</v>
      </c>
      <c r="B37" s="163" t="s">
        <v>457</v>
      </c>
      <c r="C37" s="177"/>
      <c r="D37" s="186"/>
      <c r="E37" s="162"/>
      <c r="F37" s="162"/>
      <c r="G37" s="171"/>
    </row>
    <row r="38" spans="1:7" x14ac:dyDescent="0.25">
      <c r="A38" s="170" t="s">
        <v>455</v>
      </c>
      <c r="B38" s="163" t="s">
        <v>896</v>
      </c>
      <c r="C38" s="178" t="s">
        <v>459</v>
      </c>
      <c r="D38" s="186"/>
      <c r="E38" s="162"/>
      <c r="F38" s="162"/>
      <c r="G38" s="171"/>
    </row>
    <row r="39" spans="1:7" x14ac:dyDescent="0.25">
      <c r="A39" s="170" t="s">
        <v>458</v>
      </c>
      <c r="B39" s="164">
        <v>3</v>
      </c>
      <c r="C39" s="177"/>
      <c r="D39" s="186"/>
      <c r="E39" s="219">
        <f>B39</f>
        <v>3</v>
      </c>
      <c r="F39" s="162"/>
      <c r="G39" s="171"/>
    </row>
    <row r="40" spans="1:7" ht="13" x14ac:dyDescent="0.25">
      <c r="A40" s="214" t="s">
        <v>903</v>
      </c>
      <c r="B40" s="163" t="s">
        <v>904</v>
      </c>
      <c r="C40" s="177"/>
      <c r="D40" s="186"/>
      <c r="E40" s="162"/>
      <c r="F40" s="162"/>
      <c r="G40" s="171"/>
    </row>
    <row r="41" spans="1:7" x14ac:dyDescent="0.25">
      <c r="A41" s="170" t="s">
        <v>456</v>
      </c>
      <c r="B41" s="163" t="s">
        <v>457</v>
      </c>
      <c r="C41" s="177"/>
      <c r="D41" s="186"/>
      <c r="E41" s="162"/>
      <c r="F41" s="162"/>
      <c r="G41" s="171"/>
    </row>
    <row r="42" spans="1:7" x14ac:dyDescent="0.25">
      <c r="A42" s="170" t="s">
        <v>455</v>
      </c>
      <c r="B42" s="163" t="s">
        <v>896</v>
      </c>
      <c r="C42" s="178" t="s">
        <v>223</v>
      </c>
      <c r="D42" s="186"/>
      <c r="E42" s="162"/>
      <c r="F42" s="162"/>
      <c r="G42" s="171"/>
    </row>
    <row r="43" spans="1:7" x14ac:dyDescent="0.25">
      <c r="A43" s="170" t="s">
        <v>458</v>
      </c>
      <c r="B43" s="164">
        <v>6</v>
      </c>
      <c r="C43" s="177"/>
      <c r="D43" s="186"/>
      <c r="E43" s="219">
        <f>B43</f>
        <v>6</v>
      </c>
      <c r="F43" s="162"/>
      <c r="G43" s="171"/>
    </row>
    <row r="44" spans="1:7" ht="13" x14ac:dyDescent="0.25">
      <c r="A44" s="214" t="s">
        <v>882</v>
      </c>
      <c r="B44" s="163" t="s">
        <v>883</v>
      </c>
      <c r="C44" s="177"/>
      <c r="D44" s="186"/>
      <c r="E44" s="162"/>
      <c r="F44" s="162"/>
      <c r="G44" s="171"/>
    </row>
    <row r="45" spans="1:7" x14ac:dyDescent="0.25">
      <c r="A45" s="170" t="s">
        <v>456</v>
      </c>
      <c r="B45" s="163" t="s">
        <v>457</v>
      </c>
      <c r="C45" s="177"/>
      <c r="D45" s="186"/>
      <c r="E45" s="162"/>
      <c r="F45" s="162"/>
      <c r="G45" s="171"/>
    </row>
    <row r="46" spans="1:7" x14ac:dyDescent="0.25">
      <c r="A46" s="170" t="s">
        <v>455</v>
      </c>
      <c r="B46" s="163" t="s">
        <v>896</v>
      </c>
      <c r="C46" s="178" t="s">
        <v>459</v>
      </c>
      <c r="D46" s="186"/>
      <c r="E46" s="162"/>
      <c r="F46" s="162"/>
      <c r="G46" s="171"/>
    </row>
    <row r="47" spans="1:7" x14ac:dyDescent="0.25">
      <c r="A47" s="170" t="s">
        <v>458</v>
      </c>
      <c r="B47" s="164">
        <v>4</v>
      </c>
      <c r="C47" s="177"/>
      <c r="D47" s="186"/>
      <c r="E47" s="219">
        <f>B47</f>
        <v>4</v>
      </c>
      <c r="F47" s="162"/>
      <c r="G47" s="171"/>
    </row>
    <row r="48" spans="1:7" x14ac:dyDescent="0.25">
      <c r="A48" s="170"/>
      <c r="B48" s="164"/>
      <c r="C48" s="177"/>
      <c r="D48" s="186"/>
      <c r="E48" s="162"/>
      <c r="F48" s="162"/>
      <c r="G48" s="171"/>
    </row>
    <row r="49" spans="1:7" ht="13" x14ac:dyDescent="0.25">
      <c r="A49" s="169" t="s">
        <v>451</v>
      </c>
      <c r="B49" s="162"/>
      <c r="C49" s="177"/>
      <c r="D49" s="186"/>
      <c r="E49" s="162"/>
      <c r="F49" s="162"/>
      <c r="G49" s="171"/>
    </row>
    <row r="50" spans="1:7" ht="13" x14ac:dyDescent="0.25">
      <c r="A50" s="214" t="s">
        <v>183</v>
      </c>
      <c r="B50" s="163" t="s">
        <v>462</v>
      </c>
      <c r="C50" s="177"/>
      <c r="D50" s="186"/>
      <c r="E50" s="162"/>
      <c r="F50" s="162"/>
      <c r="G50" s="171"/>
    </row>
    <row r="51" spans="1:7" x14ac:dyDescent="0.25">
      <c r="A51" s="170" t="s">
        <v>456</v>
      </c>
      <c r="B51" s="163" t="s">
        <v>460</v>
      </c>
      <c r="C51" s="177"/>
      <c r="D51" s="186"/>
      <c r="E51" s="162"/>
      <c r="F51" s="162"/>
      <c r="G51" s="171"/>
    </row>
    <row r="52" spans="1:7" x14ac:dyDescent="0.25">
      <c r="A52" s="170" t="s">
        <v>455</v>
      </c>
      <c r="B52" s="163" t="s">
        <v>905</v>
      </c>
      <c r="C52" s="178" t="s">
        <v>459</v>
      </c>
      <c r="D52" s="186"/>
      <c r="E52" s="162"/>
      <c r="F52" s="162"/>
      <c r="G52" s="171"/>
    </row>
    <row r="53" spans="1:7" x14ac:dyDescent="0.25">
      <c r="A53" s="170" t="s">
        <v>461</v>
      </c>
      <c r="B53" s="164">
        <v>24</v>
      </c>
      <c r="C53" s="177"/>
      <c r="D53" s="186"/>
      <c r="E53" s="162"/>
      <c r="F53" s="219">
        <f>B53</f>
        <v>24</v>
      </c>
      <c r="G53" s="171"/>
    </row>
    <row r="54" spans="1:7" ht="13" x14ac:dyDescent="0.25">
      <c r="A54" s="214" t="s">
        <v>463</v>
      </c>
      <c r="B54" s="163" t="s">
        <v>464</v>
      </c>
      <c r="C54" s="177"/>
      <c r="D54" s="186"/>
      <c r="E54" s="162"/>
      <c r="F54" s="162"/>
      <c r="G54" s="171"/>
    </row>
    <row r="55" spans="1:7" x14ac:dyDescent="0.25">
      <c r="A55" s="170" t="s">
        <v>455</v>
      </c>
      <c r="B55" s="163" t="s">
        <v>896</v>
      </c>
      <c r="C55" s="178" t="s">
        <v>459</v>
      </c>
      <c r="D55" s="186"/>
      <c r="E55" s="162"/>
      <c r="F55" s="162"/>
      <c r="G55" s="171"/>
    </row>
    <row r="56" spans="1:7" x14ac:dyDescent="0.25">
      <c r="A56" s="170" t="s">
        <v>461</v>
      </c>
      <c r="B56" s="164">
        <v>200</v>
      </c>
      <c r="C56" s="177"/>
      <c r="D56" s="186"/>
      <c r="E56" s="162"/>
      <c r="F56" s="219">
        <f>B56</f>
        <v>200</v>
      </c>
      <c r="G56" s="171"/>
    </row>
    <row r="57" spans="1:7" ht="13" x14ac:dyDescent="0.25">
      <c r="A57" s="214" t="s">
        <v>192</v>
      </c>
      <c r="B57" s="163" t="s">
        <v>465</v>
      </c>
      <c r="C57" s="177"/>
      <c r="D57" s="186"/>
      <c r="E57" s="162"/>
      <c r="F57" s="162"/>
      <c r="G57" s="171"/>
    </row>
    <row r="58" spans="1:7" x14ac:dyDescent="0.25">
      <c r="A58" s="170" t="s">
        <v>456</v>
      </c>
      <c r="B58" s="163" t="s">
        <v>460</v>
      </c>
      <c r="C58" s="177"/>
      <c r="D58" s="186"/>
      <c r="E58" s="162"/>
      <c r="F58" s="162"/>
      <c r="G58" s="171"/>
    </row>
    <row r="59" spans="1:7" x14ac:dyDescent="0.25">
      <c r="A59" s="170" t="s">
        <v>455</v>
      </c>
      <c r="B59" s="163" t="s">
        <v>896</v>
      </c>
      <c r="C59" s="178" t="s">
        <v>223</v>
      </c>
      <c r="D59" s="186"/>
      <c r="E59" s="162"/>
      <c r="F59" s="162"/>
      <c r="G59" s="171"/>
    </row>
    <row r="60" spans="1:7" x14ac:dyDescent="0.25">
      <c r="A60" s="170" t="s">
        <v>461</v>
      </c>
      <c r="B60" s="164">
        <v>12</v>
      </c>
      <c r="C60" s="177"/>
      <c r="D60" s="186"/>
      <c r="E60" s="162"/>
      <c r="F60" s="219">
        <f>B60</f>
        <v>12</v>
      </c>
      <c r="G60" s="171"/>
    </row>
    <row r="61" spans="1:7" ht="13" x14ac:dyDescent="0.25">
      <c r="A61" s="214" t="s">
        <v>319</v>
      </c>
      <c r="B61" s="163" t="s">
        <v>320</v>
      </c>
      <c r="C61" s="177"/>
      <c r="D61" s="186"/>
      <c r="E61" s="162"/>
      <c r="F61" s="162"/>
      <c r="G61" s="171"/>
    </row>
    <row r="62" spans="1:7" x14ac:dyDescent="0.25">
      <c r="A62" s="170" t="s">
        <v>455</v>
      </c>
      <c r="B62" s="163" t="s">
        <v>896</v>
      </c>
      <c r="C62" s="178" t="s">
        <v>459</v>
      </c>
      <c r="D62" s="186"/>
      <c r="E62" s="162"/>
      <c r="F62" s="162"/>
      <c r="G62" s="171"/>
    </row>
    <row r="63" spans="1:7" x14ac:dyDescent="0.25">
      <c r="A63" s="170" t="s">
        <v>461</v>
      </c>
      <c r="B63" s="164">
        <v>92</v>
      </c>
      <c r="C63" s="177"/>
      <c r="D63" s="186"/>
      <c r="E63" s="162"/>
      <c r="F63" s="219">
        <f>B63</f>
        <v>92</v>
      </c>
      <c r="G63" s="171"/>
    </row>
    <row r="64" spans="1:7" ht="13" x14ac:dyDescent="0.25">
      <c r="A64" s="214" t="s">
        <v>347</v>
      </c>
      <c r="B64" s="163" t="s">
        <v>348</v>
      </c>
      <c r="C64" s="177"/>
      <c r="D64" s="186"/>
      <c r="E64" s="162"/>
      <c r="F64" s="162"/>
      <c r="G64" s="171"/>
    </row>
    <row r="65" spans="1:7" x14ac:dyDescent="0.25">
      <c r="A65" s="170" t="s">
        <v>456</v>
      </c>
      <c r="B65" s="163" t="s">
        <v>460</v>
      </c>
      <c r="C65" s="177"/>
      <c r="D65" s="186"/>
      <c r="E65" s="162"/>
      <c r="F65" s="162"/>
      <c r="G65" s="171"/>
    </row>
    <row r="66" spans="1:7" x14ac:dyDescent="0.25">
      <c r="A66" s="170" t="s">
        <v>455</v>
      </c>
      <c r="B66" s="163" t="s">
        <v>896</v>
      </c>
      <c r="C66" s="178" t="s">
        <v>223</v>
      </c>
      <c r="D66" s="186"/>
      <c r="E66" s="162"/>
      <c r="F66" s="162"/>
      <c r="G66" s="171"/>
    </row>
    <row r="67" spans="1:7" x14ac:dyDescent="0.25">
      <c r="A67" s="170" t="s">
        <v>461</v>
      </c>
      <c r="B67" s="164">
        <v>-214</v>
      </c>
      <c r="C67" s="177"/>
      <c r="D67" s="186"/>
      <c r="E67" s="162"/>
      <c r="F67" s="276">
        <v>0</v>
      </c>
      <c r="G67" s="171"/>
    </row>
    <row r="68" spans="1:7" x14ac:dyDescent="0.25">
      <c r="A68" s="170" t="s">
        <v>461</v>
      </c>
      <c r="B68" s="164">
        <v>828</v>
      </c>
      <c r="C68" s="177"/>
      <c r="D68" s="186"/>
      <c r="E68" s="162"/>
      <c r="F68" s="276">
        <v>446</v>
      </c>
      <c r="G68" s="171"/>
    </row>
    <row r="69" spans="1:7" ht="13" x14ac:dyDescent="0.25">
      <c r="A69" s="214" t="s">
        <v>466</v>
      </c>
      <c r="B69" s="163" t="s">
        <v>467</v>
      </c>
      <c r="C69" s="177"/>
      <c r="D69" s="186"/>
      <c r="E69" s="162"/>
      <c r="F69" s="162"/>
      <c r="G69" s="171"/>
    </row>
    <row r="70" spans="1:7" x14ac:dyDescent="0.25">
      <c r="A70" s="170" t="s">
        <v>455</v>
      </c>
      <c r="B70" s="163" t="s">
        <v>896</v>
      </c>
      <c r="C70" s="178" t="s">
        <v>459</v>
      </c>
      <c r="D70" s="186"/>
      <c r="E70" s="162"/>
      <c r="F70" s="162"/>
      <c r="G70" s="171"/>
    </row>
    <row r="71" spans="1:7" x14ac:dyDescent="0.25">
      <c r="A71" s="170" t="s">
        <v>461</v>
      </c>
      <c r="B71" s="164">
        <v>5</v>
      </c>
      <c r="C71" s="177"/>
      <c r="D71" s="186"/>
      <c r="E71" s="162"/>
      <c r="F71" s="219">
        <f>B71</f>
        <v>5</v>
      </c>
      <c r="G71" s="171"/>
    </row>
    <row r="72" spans="1:7" ht="13" x14ac:dyDescent="0.25">
      <c r="A72" s="214" t="s">
        <v>906</v>
      </c>
      <c r="B72" s="163" t="s">
        <v>907</v>
      </c>
      <c r="C72" s="177"/>
      <c r="D72" s="186"/>
      <c r="E72" s="162"/>
      <c r="F72" s="162"/>
      <c r="G72" s="171"/>
    </row>
    <row r="73" spans="1:7" x14ac:dyDescent="0.25">
      <c r="A73" s="170" t="s">
        <v>456</v>
      </c>
      <c r="B73" s="163" t="s">
        <v>460</v>
      </c>
      <c r="C73" s="177"/>
      <c r="D73" s="186"/>
      <c r="E73" s="162"/>
      <c r="F73" s="162"/>
      <c r="G73" s="171"/>
    </row>
    <row r="74" spans="1:7" x14ac:dyDescent="0.25">
      <c r="A74" s="170" t="s">
        <v>455</v>
      </c>
      <c r="B74" s="163" t="s">
        <v>896</v>
      </c>
      <c r="C74" s="178" t="s">
        <v>459</v>
      </c>
      <c r="D74" s="186"/>
      <c r="E74" s="162"/>
      <c r="F74" s="162"/>
      <c r="G74" s="171"/>
    </row>
    <row r="75" spans="1:7" x14ac:dyDescent="0.25">
      <c r="A75" s="170" t="s">
        <v>461</v>
      </c>
      <c r="B75" s="164">
        <v>2</v>
      </c>
      <c r="C75" s="177"/>
      <c r="D75" s="186"/>
      <c r="E75" s="162"/>
      <c r="F75" s="219">
        <f>B75</f>
        <v>2</v>
      </c>
      <c r="G75" s="171"/>
    </row>
    <row r="76" spans="1:7" x14ac:dyDescent="0.25">
      <c r="A76" s="170"/>
      <c r="B76" s="164"/>
      <c r="C76" s="177"/>
      <c r="D76" s="186"/>
      <c r="E76" s="162"/>
      <c r="F76" s="162"/>
      <c r="G76" s="171"/>
    </row>
    <row r="77" spans="1:7" ht="13" x14ac:dyDescent="0.25">
      <c r="A77" s="169" t="s">
        <v>452</v>
      </c>
      <c r="B77" s="162"/>
      <c r="C77" s="177"/>
      <c r="D77" s="186"/>
      <c r="E77" s="162"/>
      <c r="F77" s="162"/>
      <c r="G77" s="171"/>
    </row>
    <row r="78" spans="1:7" x14ac:dyDescent="0.25">
      <c r="A78" s="170" t="s">
        <v>156</v>
      </c>
      <c r="B78" s="163" t="s">
        <v>470</v>
      </c>
      <c r="C78" s="177"/>
      <c r="D78" s="186"/>
      <c r="E78" s="162"/>
      <c r="F78" s="162"/>
      <c r="G78" s="171"/>
    </row>
    <row r="79" spans="1:7" x14ac:dyDescent="0.25">
      <c r="A79" s="170" t="s">
        <v>176</v>
      </c>
      <c r="B79" s="163" t="s">
        <v>471</v>
      </c>
      <c r="C79" s="177"/>
      <c r="D79" s="186"/>
      <c r="E79" s="162"/>
      <c r="F79" s="162"/>
      <c r="G79" s="171"/>
    </row>
    <row r="80" spans="1:7" x14ac:dyDescent="0.25">
      <c r="A80" s="170" t="s">
        <v>456</v>
      </c>
      <c r="B80" s="163" t="s">
        <v>468</v>
      </c>
      <c r="C80" s="177"/>
      <c r="D80" s="186"/>
      <c r="E80" s="162"/>
      <c r="F80" s="162"/>
      <c r="G80" s="171"/>
    </row>
    <row r="81" spans="1:7" x14ac:dyDescent="0.25">
      <c r="A81" s="170" t="s">
        <v>455</v>
      </c>
      <c r="B81" s="163" t="s">
        <v>896</v>
      </c>
      <c r="C81" s="178" t="s">
        <v>459</v>
      </c>
      <c r="D81" s="186"/>
      <c r="E81" s="162"/>
      <c r="F81" s="162"/>
      <c r="G81" s="171"/>
    </row>
    <row r="82" spans="1:7" x14ac:dyDescent="0.25">
      <c r="A82" s="170" t="s">
        <v>458</v>
      </c>
      <c r="B82" s="164">
        <v>10</v>
      </c>
      <c r="C82" s="177"/>
      <c r="D82" s="186"/>
      <c r="E82" s="162"/>
      <c r="F82" s="162"/>
      <c r="G82" s="277">
        <f>B82</f>
        <v>10</v>
      </c>
    </row>
    <row r="83" spans="1:7" ht="13" x14ac:dyDescent="0.25">
      <c r="A83" s="214" t="s">
        <v>193</v>
      </c>
      <c r="B83" s="163" t="s">
        <v>472</v>
      </c>
      <c r="C83" s="177"/>
      <c r="D83" s="186"/>
      <c r="E83" s="162"/>
      <c r="F83" s="162"/>
      <c r="G83" s="171"/>
    </row>
    <row r="84" spans="1:7" x14ac:dyDescent="0.25">
      <c r="A84" s="170" t="s">
        <v>455</v>
      </c>
      <c r="B84" s="163" t="s">
        <v>896</v>
      </c>
      <c r="C84" s="178" t="s">
        <v>459</v>
      </c>
      <c r="D84" s="186"/>
      <c r="E84" s="162"/>
      <c r="F84" s="162"/>
      <c r="G84" s="171"/>
    </row>
    <row r="85" spans="1:7" x14ac:dyDescent="0.25">
      <c r="A85" s="170" t="s">
        <v>458</v>
      </c>
      <c r="B85" s="164">
        <v>23</v>
      </c>
      <c r="C85" s="177"/>
      <c r="D85" s="186"/>
      <c r="E85" s="162"/>
      <c r="F85" s="162"/>
      <c r="G85" s="277">
        <f>B85</f>
        <v>23</v>
      </c>
    </row>
    <row r="86" spans="1:7" ht="13" x14ac:dyDescent="0.25">
      <c r="A86" s="214" t="s">
        <v>899</v>
      </c>
      <c r="B86" s="163" t="s">
        <v>900</v>
      </c>
      <c r="C86" s="177"/>
      <c r="D86" s="186"/>
      <c r="E86" s="162"/>
      <c r="F86" s="162"/>
      <c r="G86" s="171"/>
    </row>
    <row r="87" spans="1:7" x14ac:dyDescent="0.25">
      <c r="A87" s="170" t="s">
        <v>456</v>
      </c>
      <c r="B87" s="163" t="s">
        <v>468</v>
      </c>
      <c r="C87" s="177"/>
      <c r="D87" s="186"/>
      <c r="E87" s="162"/>
      <c r="F87" s="162"/>
      <c r="G87" s="171"/>
    </row>
    <row r="88" spans="1:7" x14ac:dyDescent="0.25">
      <c r="A88" s="170" t="s">
        <v>455</v>
      </c>
      <c r="B88" s="163" t="s">
        <v>896</v>
      </c>
      <c r="C88" s="178" t="s">
        <v>459</v>
      </c>
      <c r="D88" s="186"/>
      <c r="E88" s="162"/>
      <c r="F88" s="162"/>
      <c r="G88" s="171"/>
    </row>
    <row r="89" spans="1:7" x14ac:dyDescent="0.25">
      <c r="A89" s="170" t="s">
        <v>458</v>
      </c>
      <c r="B89" s="164">
        <v>3</v>
      </c>
      <c r="C89" s="177"/>
      <c r="D89" s="186"/>
      <c r="E89" s="162"/>
      <c r="F89" s="162"/>
      <c r="G89" s="277">
        <f>B89</f>
        <v>3</v>
      </c>
    </row>
    <row r="90" spans="1:7" ht="13" x14ac:dyDescent="0.25">
      <c r="A90" s="214" t="s">
        <v>908</v>
      </c>
      <c r="B90" s="163" t="s">
        <v>469</v>
      </c>
      <c r="C90" s="177"/>
      <c r="D90" s="186"/>
      <c r="E90" s="162"/>
      <c r="F90" s="162"/>
      <c r="G90" s="171"/>
    </row>
    <row r="91" spans="1:7" x14ac:dyDescent="0.25">
      <c r="A91" s="170" t="s">
        <v>456</v>
      </c>
      <c r="B91" s="163" t="s">
        <v>468</v>
      </c>
      <c r="C91" s="177"/>
      <c r="D91" s="186"/>
      <c r="E91" s="162"/>
      <c r="F91" s="162"/>
      <c r="G91" s="171"/>
    </row>
    <row r="92" spans="1:7" x14ac:dyDescent="0.25">
      <c r="A92" s="170" t="s">
        <v>455</v>
      </c>
      <c r="B92" s="163" t="s">
        <v>896</v>
      </c>
      <c r="C92" s="178" t="s">
        <v>459</v>
      </c>
      <c r="D92" s="186"/>
      <c r="E92" s="162"/>
      <c r="F92" s="162"/>
      <c r="G92" s="171"/>
    </row>
    <row r="93" spans="1:7" x14ac:dyDescent="0.25">
      <c r="A93" s="170" t="s">
        <v>458</v>
      </c>
      <c r="B93" s="164">
        <v>37</v>
      </c>
      <c r="C93" s="177"/>
      <c r="D93" s="186"/>
      <c r="E93" s="162"/>
      <c r="F93" s="162"/>
      <c r="G93" s="277">
        <f>B93</f>
        <v>37</v>
      </c>
    </row>
    <row r="94" spans="1:7" ht="13" x14ac:dyDescent="0.25">
      <c r="A94" s="214" t="s">
        <v>901</v>
      </c>
      <c r="B94" s="163" t="s">
        <v>902</v>
      </c>
      <c r="C94" s="177"/>
      <c r="D94" s="186"/>
      <c r="E94" s="162"/>
      <c r="F94" s="162"/>
      <c r="G94" s="171"/>
    </row>
    <row r="95" spans="1:7" x14ac:dyDescent="0.25">
      <c r="A95" s="170" t="s">
        <v>456</v>
      </c>
      <c r="B95" s="163" t="s">
        <v>468</v>
      </c>
      <c r="C95" s="177"/>
      <c r="D95" s="186"/>
      <c r="E95" s="162"/>
      <c r="F95" s="162"/>
      <c r="G95" s="171"/>
    </row>
    <row r="96" spans="1:7" x14ac:dyDescent="0.25">
      <c r="A96" s="170" t="s">
        <v>455</v>
      </c>
      <c r="B96" s="163" t="s">
        <v>896</v>
      </c>
      <c r="C96" s="178" t="s">
        <v>459</v>
      </c>
      <c r="D96" s="186"/>
      <c r="E96" s="162"/>
      <c r="F96" s="162"/>
      <c r="G96" s="171"/>
    </row>
    <row r="97" spans="1:18" x14ac:dyDescent="0.25">
      <c r="A97" s="170" t="s">
        <v>458</v>
      </c>
      <c r="B97" s="164">
        <v>3</v>
      </c>
      <c r="C97" s="177"/>
      <c r="D97" s="186"/>
      <c r="E97" s="162"/>
      <c r="F97" s="162"/>
      <c r="G97" s="277">
        <f>B97</f>
        <v>3</v>
      </c>
    </row>
    <row r="98" spans="1:18" ht="13" thickBot="1" x14ac:dyDescent="0.3">
      <c r="A98" s="251"/>
      <c r="B98" s="226"/>
      <c r="C98" s="240"/>
      <c r="D98" s="251"/>
      <c r="E98" s="226"/>
      <c r="F98" s="226"/>
      <c r="G98" s="285"/>
    </row>
    <row r="99" spans="1:18" x14ac:dyDescent="0.25">
      <c r="A99" s="167"/>
      <c r="B99" s="168"/>
      <c r="C99" s="286" t="s">
        <v>17</v>
      </c>
      <c r="D99" s="287">
        <f>SUM(D6:D97)</f>
        <v>10</v>
      </c>
      <c r="E99" s="98">
        <f>SUM(E6:E97)</f>
        <v>26</v>
      </c>
      <c r="F99" s="98">
        <f>SUM(F6:F97)</f>
        <v>781</v>
      </c>
      <c r="G99" s="288">
        <f>SUM(G6:G97)</f>
        <v>76</v>
      </c>
    </row>
    <row r="100" spans="1:18" x14ac:dyDescent="0.25">
      <c r="A100" s="186"/>
      <c r="B100" s="162"/>
      <c r="C100" s="281" t="s">
        <v>474</v>
      </c>
      <c r="D100" s="283">
        <v>1.8</v>
      </c>
      <c r="E100" s="61">
        <v>2.5</v>
      </c>
      <c r="F100" s="61">
        <v>2.5</v>
      </c>
      <c r="G100" s="278">
        <v>2.5</v>
      </c>
    </row>
    <row r="101" spans="1:18" ht="13" thickBot="1" x14ac:dyDescent="0.3">
      <c r="A101" s="279"/>
      <c r="B101" s="174"/>
      <c r="C101" s="289" t="s">
        <v>473</v>
      </c>
      <c r="D101" s="290">
        <f>D99/D100</f>
        <v>5.5555555555555554</v>
      </c>
      <c r="E101" s="291">
        <f t="shared" ref="E101:G101" si="0">E99/E100</f>
        <v>10.4</v>
      </c>
      <c r="F101" s="291">
        <f t="shared" si="0"/>
        <v>312.39999999999998</v>
      </c>
      <c r="G101" s="292">
        <f t="shared" si="0"/>
        <v>30.4</v>
      </c>
      <c r="I101" s="161" t="s">
        <v>477</v>
      </c>
    </row>
    <row r="102" spans="1:18" ht="13.5" thickBot="1" x14ac:dyDescent="0.3">
      <c r="A102" s="293"/>
      <c r="B102" s="294"/>
      <c r="C102" s="295"/>
      <c r="D102" s="296"/>
      <c r="E102" s="297"/>
      <c r="F102" s="297"/>
      <c r="G102" s="298"/>
      <c r="I102" s="268" t="s">
        <v>9</v>
      </c>
      <c r="J102" s="134" t="s">
        <v>10</v>
      </c>
      <c r="K102" s="134" t="s">
        <v>42</v>
      </c>
      <c r="L102" s="134" t="s">
        <v>11</v>
      </c>
      <c r="M102" s="134" t="s">
        <v>12</v>
      </c>
      <c r="N102" s="134" t="s">
        <v>13</v>
      </c>
      <c r="O102" s="134" t="s">
        <v>14</v>
      </c>
      <c r="P102" s="134" t="s">
        <v>15</v>
      </c>
      <c r="Q102" s="134" t="s">
        <v>16</v>
      </c>
      <c r="R102" s="269" t="s">
        <v>17</v>
      </c>
    </row>
    <row r="103" spans="1:18" ht="13" x14ac:dyDescent="0.3">
      <c r="A103" s="167"/>
      <c r="B103" s="168"/>
      <c r="C103" s="299" t="s">
        <v>475</v>
      </c>
      <c r="D103" s="300">
        <f>D101</f>
        <v>5.5555555555555554</v>
      </c>
      <c r="E103" s="98"/>
      <c r="F103" s="98"/>
      <c r="G103" s="288"/>
      <c r="I103" s="272">
        <f>$D103/3</f>
        <v>1.8518518518518519</v>
      </c>
      <c r="J103" s="273">
        <f t="shared" ref="J103:K104" si="1">$D103/3</f>
        <v>1.8518518518518519</v>
      </c>
      <c r="K103" s="273">
        <f t="shared" si="1"/>
        <v>1.8518518518518519</v>
      </c>
      <c r="L103" s="168"/>
      <c r="M103" s="168"/>
      <c r="N103" s="168"/>
      <c r="O103" s="168"/>
      <c r="P103" s="168"/>
      <c r="Q103" s="168"/>
      <c r="R103" s="274">
        <f>SUM(I103:Q103)</f>
        <v>5.5555555555555554</v>
      </c>
    </row>
    <row r="104" spans="1:18" ht="13.5" thickBot="1" x14ac:dyDescent="0.35">
      <c r="A104" s="279"/>
      <c r="B104" s="174"/>
      <c r="C104" s="282" t="s">
        <v>476</v>
      </c>
      <c r="D104" s="284">
        <f>SUM(E101:G101)</f>
        <v>353.19999999999993</v>
      </c>
      <c r="E104" s="131"/>
      <c r="F104" s="131"/>
      <c r="G104" s="280"/>
      <c r="I104" s="270">
        <f>$D104/3</f>
        <v>117.73333333333331</v>
      </c>
      <c r="J104" s="271">
        <f t="shared" si="1"/>
        <v>117.73333333333331</v>
      </c>
      <c r="K104" s="271">
        <f t="shared" si="1"/>
        <v>117.73333333333331</v>
      </c>
      <c r="L104" s="174"/>
      <c r="M104" s="174"/>
      <c r="N104" s="174"/>
      <c r="O104" s="174"/>
      <c r="P104" s="174"/>
      <c r="Q104" s="174"/>
      <c r="R104" s="275">
        <f>SUM(I104:Q104)</f>
        <v>353.19999999999993</v>
      </c>
    </row>
  </sheetData>
  <sheetProtection algorithmName="SHA-512" hashValue="CeY+hk6S+uZFNgdkqunKdxBhy83nV7gOsnkYxpi5U+Faa4hbzdIGlsPkHG7Oy5mzPCH390EboYnT74QWrPYgWg==" saltValue="7CI+fy0iFK1YXZ9x2KEoow==" spinCount="100000" sheet="1" objects="1" scenarios="1"/>
  <pageMargins left="0" right="0" top="0" bottom="0" header="0" footer="0"/>
  <pageSetup paperSize="9" fitToWidth="0"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6"/>
  <sheetViews>
    <sheetView zoomScaleNormal="100" workbookViewId="0">
      <pane xSplit="26550" topLeftCell="Z1"/>
      <selection activeCell="D21" sqref="D21"/>
      <selection pane="topRight" activeCell="B29" sqref="B29"/>
    </sheetView>
  </sheetViews>
  <sheetFormatPr defaultRowHeight="14.5" x14ac:dyDescent="0.35"/>
  <cols>
    <col min="1" max="1" width="11.26953125" customWidth="1"/>
    <col min="2" max="2" width="37" customWidth="1"/>
    <col min="3" max="13" width="9.26953125" customWidth="1"/>
  </cols>
  <sheetData>
    <row r="1" spans="1:13" s="8" customFormat="1" ht="21.5" thickBot="1" x14ac:dyDescent="0.55000000000000004">
      <c r="A1" s="303" t="s">
        <v>166</v>
      </c>
    </row>
    <row r="2" spans="1:13" s="1" customFormat="1" ht="43.5" x14ac:dyDescent="0.35">
      <c r="A2" s="301" t="s">
        <v>35</v>
      </c>
      <c r="B2" s="110" t="s">
        <v>919</v>
      </c>
      <c r="C2" s="82" t="s">
        <v>497</v>
      </c>
      <c r="D2" s="83" t="s">
        <v>9</v>
      </c>
      <c r="E2" s="83" t="s">
        <v>10</v>
      </c>
      <c r="F2" s="83" t="s">
        <v>42</v>
      </c>
      <c r="G2" s="83" t="s">
        <v>11</v>
      </c>
      <c r="H2" s="83" t="s">
        <v>12</v>
      </c>
      <c r="I2" s="83" t="s">
        <v>13</v>
      </c>
      <c r="J2" s="83" t="s">
        <v>14</v>
      </c>
      <c r="K2" s="83" t="s">
        <v>15</v>
      </c>
      <c r="L2" s="84" t="s">
        <v>16</v>
      </c>
      <c r="M2" s="302" t="s">
        <v>497</v>
      </c>
    </row>
    <row r="3" spans="1:13" s="23" customFormat="1" x14ac:dyDescent="0.35">
      <c r="A3" s="70" t="s">
        <v>36</v>
      </c>
      <c r="B3" s="112" t="s">
        <v>18</v>
      </c>
      <c r="C3" s="73">
        <v>0</v>
      </c>
      <c r="D3" s="65"/>
      <c r="E3" s="65"/>
      <c r="F3" s="65"/>
      <c r="G3" s="65"/>
      <c r="H3" s="65"/>
      <c r="I3" s="65"/>
      <c r="J3" s="65"/>
      <c r="K3" s="65"/>
      <c r="L3" s="79"/>
      <c r="M3" s="76">
        <f t="shared" ref="M3:M11" si="0">SUM(D3:L3)</f>
        <v>0</v>
      </c>
    </row>
    <row r="4" spans="1:13" s="24" customFormat="1" x14ac:dyDescent="0.35">
      <c r="A4" s="71" t="s">
        <v>37</v>
      </c>
      <c r="B4" s="113" t="s">
        <v>164</v>
      </c>
      <c r="C4" s="74">
        <v>0</v>
      </c>
      <c r="D4" s="67"/>
      <c r="E4" s="67"/>
      <c r="F4" s="67"/>
      <c r="G4" s="67"/>
      <c r="H4" s="67"/>
      <c r="I4" s="67"/>
      <c r="J4" s="67"/>
      <c r="K4" s="67"/>
      <c r="L4" s="80"/>
      <c r="M4" s="76">
        <f t="shared" si="0"/>
        <v>0</v>
      </c>
    </row>
    <row r="5" spans="1:13" s="23" customFormat="1" x14ac:dyDescent="0.35">
      <c r="A5" s="70" t="s">
        <v>38</v>
      </c>
      <c r="B5" s="112" t="s">
        <v>19</v>
      </c>
      <c r="C5" s="73">
        <v>0</v>
      </c>
      <c r="D5" s="65"/>
      <c r="E5" s="65"/>
      <c r="F5" s="65"/>
      <c r="G5" s="65"/>
      <c r="H5" s="65"/>
      <c r="I5" s="65"/>
      <c r="J5" s="65"/>
      <c r="K5" s="65"/>
      <c r="L5" s="79"/>
      <c r="M5" s="76">
        <f t="shared" si="0"/>
        <v>0</v>
      </c>
    </row>
    <row r="6" spans="1:13" s="23" customFormat="1" x14ac:dyDescent="0.35">
      <c r="A6" s="70" t="s">
        <v>39</v>
      </c>
      <c r="B6" s="112" t="s">
        <v>205</v>
      </c>
      <c r="C6" s="73">
        <v>0</v>
      </c>
      <c r="D6" s="65"/>
      <c r="E6" s="65"/>
      <c r="F6" s="65"/>
      <c r="G6" s="65"/>
      <c r="H6" s="65"/>
      <c r="I6" s="65"/>
      <c r="J6" s="65"/>
      <c r="K6" s="65"/>
      <c r="L6" s="79"/>
      <c r="M6" s="76">
        <f t="shared" si="0"/>
        <v>0</v>
      </c>
    </row>
    <row r="7" spans="1:13" s="23" customFormat="1" x14ac:dyDescent="0.35">
      <c r="A7" s="70" t="s">
        <v>40</v>
      </c>
      <c r="B7" s="112" t="s">
        <v>20</v>
      </c>
      <c r="C7" s="73">
        <v>0</v>
      </c>
      <c r="D7" s="65"/>
      <c r="E7" s="65"/>
      <c r="F7" s="65"/>
      <c r="G7" s="65"/>
      <c r="H7" s="65"/>
      <c r="I7" s="65"/>
      <c r="J7" s="65"/>
      <c r="K7" s="65"/>
      <c r="L7" s="79"/>
      <c r="M7" s="76">
        <f t="shared" si="0"/>
        <v>0</v>
      </c>
    </row>
    <row r="8" spans="1:13" s="23" customFormat="1" x14ac:dyDescent="0.35">
      <c r="A8" s="70" t="s">
        <v>41</v>
      </c>
      <c r="B8" s="112" t="s">
        <v>34</v>
      </c>
      <c r="C8" s="73">
        <v>0</v>
      </c>
      <c r="D8" s="65"/>
      <c r="E8" s="65"/>
      <c r="F8" s="65"/>
      <c r="G8" s="65"/>
      <c r="H8" s="65"/>
      <c r="I8" s="65"/>
      <c r="J8" s="65"/>
      <c r="K8" s="65"/>
      <c r="L8" s="79"/>
      <c r="M8" s="76">
        <f t="shared" si="0"/>
        <v>0</v>
      </c>
    </row>
    <row r="9" spans="1:13" s="24" customFormat="1" x14ac:dyDescent="0.35">
      <c r="A9" s="71" t="s">
        <v>45</v>
      </c>
      <c r="B9" s="113" t="s">
        <v>204</v>
      </c>
      <c r="C9" s="74">
        <v>0</v>
      </c>
      <c r="D9" s="67"/>
      <c r="E9" s="67"/>
      <c r="F9" s="67"/>
      <c r="G9" s="67"/>
      <c r="H9" s="67"/>
      <c r="I9" s="67"/>
      <c r="J9" s="67"/>
      <c r="K9" s="67"/>
      <c r="L9" s="80"/>
      <c r="M9" s="76">
        <f t="shared" si="0"/>
        <v>0</v>
      </c>
    </row>
    <row r="10" spans="1:13" s="9" customFormat="1" ht="15" thickBot="1" x14ac:dyDescent="0.4">
      <c r="A10" s="108" t="s">
        <v>59</v>
      </c>
      <c r="B10" s="396" t="s">
        <v>206</v>
      </c>
      <c r="C10" s="120">
        <v>35</v>
      </c>
      <c r="D10" s="109"/>
      <c r="E10" s="109"/>
      <c r="F10" s="335">
        <v>35</v>
      </c>
      <c r="G10" s="109"/>
      <c r="H10" s="109"/>
      <c r="I10" s="109"/>
      <c r="J10" s="93"/>
      <c r="K10" s="93"/>
      <c r="L10" s="118"/>
      <c r="M10" s="77">
        <f t="shared" si="0"/>
        <v>35</v>
      </c>
    </row>
    <row r="11" spans="1:13" s="13" customFormat="1" x14ac:dyDescent="0.35">
      <c r="A11" s="104"/>
      <c r="B11" s="114" t="s">
        <v>17</v>
      </c>
      <c r="C11" s="121">
        <f t="shared" ref="C11:L11" si="1">SUM(C3:C10)</f>
        <v>35</v>
      </c>
      <c r="D11" s="105">
        <f t="shared" si="1"/>
        <v>0</v>
      </c>
      <c r="E11" s="105">
        <f t="shared" si="1"/>
        <v>0</v>
      </c>
      <c r="F11" s="105">
        <f t="shared" si="1"/>
        <v>35</v>
      </c>
      <c r="G11" s="105">
        <f t="shared" si="1"/>
        <v>0</v>
      </c>
      <c r="H11" s="105">
        <f t="shared" si="1"/>
        <v>0</v>
      </c>
      <c r="I11" s="105">
        <f t="shared" si="1"/>
        <v>0</v>
      </c>
      <c r="J11" s="105">
        <f t="shared" si="1"/>
        <v>0</v>
      </c>
      <c r="K11" s="105">
        <f t="shared" si="1"/>
        <v>0</v>
      </c>
      <c r="L11" s="106">
        <f t="shared" si="1"/>
        <v>0</v>
      </c>
      <c r="M11" s="116">
        <f t="shared" si="0"/>
        <v>35</v>
      </c>
    </row>
    <row r="12" spans="1:13" s="9" customFormat="1" ht="15" thickBot="1" x14ac:dyDescent="0.4">
      <c r="A12" s="72"/>
      <c r="B12" s="115" t="s">
        <v>46</v>
      </c>
      <c r="C12" s="122">
        <f>C11*0.9</f>
        <v>31.5</v>
      </c>
      <c r="D12" s="102">
        <f t="shared" ref="D12:M12" si="2">D11*0.9</f>
        <v>0</v>
      </c>
      <c r="E12" s="102">
        <f t="shared" si="2"/>
        <v>0</v>
      </c>
      <c r="F12" s="102">
        <f t="shared" si="2"/>
        <v>31.5</v>
      </c>
      <c r="G12" s="102">
        <f t="shared" si="2"/>
        <v>0</v>
      </c>
      <c r="H12" s="102">
        <f t="shared" si="2"/>
        <v>0</v>
      </c>
      <c r="I12" s="102">
        <f t="shared" si="2"/>
        <v>0</v>
      </c>
      <c r="J12" s="102">
        <f t="shared" si="2"/>
        <v>0</v>
      </c>
      <c r="K12" s="102">
        <f t="shared" si="2"/>
        <v>0</v>
      </c>
      <c r="L12" s="103">
        <f t="shared" si="2"/>
        <v>0</v>
      </c>
      <c r="M12" s="117">
        <f t="shared" si="2"/>
        <v>31.5</v>
      </c>
    </row>
    <row r="13" spans="1:13" s="9" customFormat="1" x14ac:dyDescent="0.35">
      <c r="A13" s="57"/>
      <c r="B13" s="12"/>
      <c r="C13" s="12"/>
    </row>
    <row r="14" spans="1:13" s="9" customFormat="1" x14ac:dyDescent="0.35">
      <c r="A14" s="57"/>
      <c r="B14" s="12"/>
      <c r="C14" s="12"/>
    </row>
    <row r="15" spans="1:13" s="1" customFormat="1" x14ac:dyDescent="0.35">
      <c r="A15" s="64"/>
      <c r="B15" s="64"/>
    </row>
    <row r="16" spans="1:13" x14ac:dyDescent="0.35">
      <c r="A16" s="57"/>
      <c r="B16" s="151"/>
    </row>
  </sheetData>
  <sheetProtection algorithmName="SHA-512" hashValue="bhOhtzsk3OhP1/FmOQb2bDeZEI4dpygUAqpZtKcj8/GYeMpTUf4DmRu5p2JMnfRZGMTuKGbuuLnU0GPQwaAzew==" saltValue="O0+vNyd8mWEN9U9K4CboIg==" spinCount="100000" sheet="1" objects="1" scenarios="1"/>
  <pageMargins left="0.23622047244094491" right="0.23622047244094491" top="0.74803149606299213" bottom="0.74803149606299213" header="0.31496062992125984" footer="0.31496062992125984"/>
  <pageSetup paperSize="8" scale="83" fitToHeight="0" orientation="landscape" r:id="rId1"/>
  <headerFooter>
    <oddFooter>&amp;C&amp;P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election activeCell="E10" sqref="E10"/>
    </sheetView>
  </sheetViews>
  <sheetFormatPr defaultRowHeight="14.5" x14ac:dyDescent="0.35"/>
  <cols>
    <col min="1" max="1" width="15.54296875" customWidth="1"/>
    <col min="2" max="2" width="9.1796875" customWidth="1"/>
    <col min="3" max="4" width="8" customWidth="1"/>
    <col min="5" max="5" width="8.1796875" customWidth="1"/>
  </cols>
  <sheetData>
    <row r="1" spans="1:13" ht="21.5" thickBot="1" x14ac:dyDescent="0.55000000000000004">
      <c r="A1" s="303" t="s">
        <v>501</v>
      </c>
      <c r="B1" s="1"/>
    </row>
    <row r="2" spans="1:13" s="2" customFormat="1" ht="44" thickBot="1" x14ac:dyDescent="0.4">
      <c r="A2" s="401"/>
      <c r="B2" s="82" t="s">
        <v>497</v>
      </c>
      <c r="C2" s="397" t="s">
        <v>9</v>
      </c>
      <c r="D2" s="397" t="s">
        <v>10</v>
      </c>
      <c r="E2" s="397" t="s">
        <v>42</v>
      </c>
      <c r="F2" s="397" t="s">
        <v>11</v>
      </c>
      <c r="G2" s="397" t="s">
        <v>12</v>
      </c>
      <c r="H2" s="397" t="s">
        <v>13</v>
      </c>
      <c r="I2" s="397" t="s">
        <v>14</v>
      </c>
      <c r="J2" s="397" t="s">
        <v>15</v>
      </c>
      <c r="K2" s="398" t="s">
        <v>16</v>
      </c>
      <c r="L2" s="82" t="s">
        <v>497</v>
      </c>
      <c r="M2" s="157"/>
    </row>
    <row r="3" spans="1:13" s="14" customFormat="1" ht="15" thickBot="1" x14ac:dyDescent="0.4">
      <c r="A3" s="152" t="s">
        <v>30</v>
      </c>
      <c r="B3" s="145">
        <v>606</v>
      </c>
      <c r="C3" s="154">
        <v>0</v>
      </c>
      <c r="D3" s="154">
        <v>0</v>
      </c>
      <c r="E3" s="154">
        <v>0</v>
      </c>
      <c r="F3" s="399">
        <v>101</v>
      </c>
      <c r="G3" s="399">
        <v>101</v>
      </c>
      <c r="H3" s="399">
        <v>101</v>
      </c>
      <c r="I3" s="399">
        <v>101</v>
      </c>
      <c r="J3" s="399">
        <v>101</v>
      </c>
      <c r="K3" s="400">
        <v>101</v>
      </c>
      <c r="L3" s="145">
        <f>SUM(C3:K3)</f>
        <v>606</v>
      </c>
    </row>
    <row r="4" spans="1:13" x14ac:dyDescent="0.35">
      <c r="A4" s="57"/>
      <c r="B4" s="57"/>
      <c r="C4" s="57"/>
      <c r="D4" s="57"/>
      <c r="E4" s="57"/>
      <c r="F4" s="57"/>
      <c r="G4" s="57"/>
      <c r="H4" s="57"/>
      <c r="I4" s="57"/>
      <c r="J4" s="57"/>
      <c r="K4" s="57"/>
      <c r="L4" s="57"/>
    </row>
    <row r="5" spans="1:13" x14ac:dyDescent="0.35">
      <c r="A5" s="57" t="s">
        <v>502</v>
      </c>
      <c r="B5" s="57"/>
      <c r="C5" s="57"/>
      <c r="D5" s="57"/>
      <c r="E5" s="57"/>
      <c r="F5" s="57"/>
      <c r="G5" s="57"/>
      <c r="H5" s="57"/>
      <c r="I5" s="57"/>
      <c r="J5" s="57"/>
      <c r="K5" s="57"/>
      <c r="L5" s="57"/>
    </row>
    <row r="6" spans="1:13" x14ac:dyDescent="0.35">
      <c r="A6" s="57"/>
      <c r="B6" s="57"/>
      <c r="C6" s="57"/>
      <c r="D6" s="57"/>
      <c r="E6" s="57"/>
      <c r="F6" s="57"/>
      <c r="G6" s="57"/>
      <c r="H6" s="57"/>
      <c r="I6" s="57"/>
      <c r="J6" s="57"/>
      <c r="K6" s="57"/>
      <c r="L6" s="57"/>
    </row>
    <row r="7" spans="1:13" x14ac:dyDescent="0.35">
      <c r="A7" s="151"/>
      <c r="B7" s="57"/>
      <c r="C7" s="57"/>
      <c r="D7" s="57"/>
      <c r="E7" s="57"/>
      <c r="F7" s="57"/>
      <c r="G7" s="57"/>
      <c r="H7" s="57"/>
      <c r="I7" s="57"/>
      <c r="J7" s="57"/>
      <c r="K7" s="57"/>
      <c r="L7" s="57"/>
    </row>
    <row r="8" spans="1:13" x14ac:dyDescent="0.35">
      <c r="A8" s="57"/>
      <c r="B8" s="57"/>
      <c r="C8" s="57"/>
      <c r="D8" s="57"/>
      <c r="E8" s="57"/>
      <c r="F8" s="57"/>
      <c r="G8" s="57"/>
      <c r="H8" s="57"/>
      <c r="I8" s="57"/>
      <c r="J8" s="57"/>
      <c r="K8" s="57"/>
      <c r="L8" s="57"/>
    </row>
    <row r="9" spans="1:13" x14ac:dyDescent="0.35">
      <c r="A9" s="57"/>
      <c r="B9" s="57"/>
      <c r="C9" s="57"/>
      <c r="D9" s="57"/>
      <c r="E9" s="57"/>
      <c r="F9" s="57"/>
      <c r="G9" s="57"/>
      <c r="H9" s="57"/>
      <c r="I9" s="57"/>
      <c r="J9" s="57"/>
      <c r="K9" s="57"/>
      <c r="L9" s="57"/>
    </row>
    <row r="10" spans="1:13" x14ac:dyDescent="0.35">
      <c r="A10" s="57"/>
      <c r="B10" s="57"/>
      <c r="C10" s="57"/>
      <c r="D10" s="57"/>
      <c r="E10" s="57"/>
      <c r="F10" s="57"/>
      <c r="G10" s="57"/>
      <c r="H10" s="57"/>
      <c r="I10" s="57"/>
      <c r="J10" s="57"/>
      <c r="K10" s="57"/>
      <c r="L10" s="57"/>
    </row>
    <row r="11" spans="1:13" x14ac:dyDescent="0.35">
      <c r="A11" s="57"/>
      <c r="B11" s="57"/>
      <c r="C11" s="57"/>
      <c r="D11" s="57"/>
      <c r="E11" s="57"/>
      <c r="F11" s="57"/>
      <c r="G11" s="57"/>
      <c r="H11" s="57"/>
      <c r="I11" s="57"/>
      <c r="J11" s="57"/>
      <c r="K11" s="57"/>
      <c r="L11" s="57"/>
    </row>
    <row r="12" spans="1:13" x14ac:dyDescent="0.35">
      <c r="A12" s="57"/>
      <c r="B12" s="57"/>
      <c r="C12" s="57"/>
      <c r="D12" s="57"/>
      <c r="E12" s="57"/>
      <c r="F12" s="57"/>
      <c r="G12" s="57"/>
      <c r="H12" s="57"/>
      <c r="I12" s="57"/>
      <c r="J12" s="57"/>
      <c r="K12" s="57"/>
      <c r="L12" s="57"/>
    </row>
    <row r="13" spans="1:13" x14ac:dyDescent="0.35">
      <c r="A13" s="57"/>
      <c r="B13" s="57"/>
    </row>
    <row r="14" spans="1:13" x14ac:dyDescent="0.35">
      <c r="A14" s="57"/>
      <c r="B14" s="57"/>
    </row>
    <row r="15" spans="1:13" x14ac:dyDescent="0.35">
      <c r="A15" s="57"/>
      <c r="B15" s="57"/>
    </row>
    <row r="16" spans="1:13" x14ac:dyDescent="0.35">
      <c r="A16" s="57"/>
      <c r="B16" s="57"/>
    </row>
    <row r="17" spans="1:2" x14ac:dyDescent="0.35">
      <c r="A17" s="57"/>
      <c r="B17" s="57"/>
    </row>
  </sheetData>
  <sheetProtection algorithmName="SHA-512" hashValue="qwmvlXtf4llLfXSy39C4uHWhYu0LPspv7PiuqESXDCjbkVVi28+ui9CMJnqPXZEw9Z7zVJQ8qSWNvxXe4ZH80Q==" saltValue="BVxY18lMMsBg2diKpK6HQA==" spinCount="100000" sheet="1" objects="1" scenarios="1"/>
  <pageMargins left="0.23622047244094491" right="0.23622047244094491" top="0.74803149606299213" bottom="0.74803149606299213" header="0.31496062992125984" footer="0.31496062992125984"/>
  <pageSetup paperSize="8" fitToHeight="0" orientation="landscape" r:id="rId1"/>
  <headerFoot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election activeCell="A10" sqref="A10"/>
    </sheetView>
  </sheetViews>
  <sheetFormatPr defaultRowHeight="14.5" x14ac:dyDescent="0.35"/>
  <cols>
    <col min="1" max="1" width="40.81640625" customWidth="1"/>
    <col min="2" max="12" width="9.26953125" customWidth="1"/>
  </cols>
  <sheetData>
    <row r="1" spans="1:13" ht="21.5" thickBot="1" x14ac:dyDescent="0.55000000000000004">
      <c r="A1" s="303" t="s">
        <v>167</v>
      </c>
    </row>
    <row r="2" spans="1:13" ht="44" thickBot="1" x14ac:dyDescent="0.4">
      <c r="A2" s="81"/>
      <c r="B2" s="82" t="s">
        <v>497</v>
      </c>
      <c r="C2" s="83" t="s">
        <v>9</v>
      </c>
      <c r="D2" s="83" t="s">
        <v>10</v>
      </c>
      <c r="E2" s="83" t="s">
        <v>42</v>
      </c>
      <c r="F2" s="83" t="s">
        <v>11</v>
      </c>
      <c r="G2" s="83" t="s">
        <v>12</v>
      </c>
      <c r="H2" s="83" t="s">
        <v>13</v>
      </c>
      <c r="I2" s="83" t="s">
        <v>14</v>
      </c>
      <c r="J2" s="83" t="s">
        <v>15</v>
      </c>
      <c r="K2" s="110" t="s">
        <v>16</v>
      </c>
      <c r="L2" s="82" t="s">
        <v>497</v>
      </c>
      <c r="M2" s="57"/>
    </row>
    <row r="3" spans="1:13" x14ac:dyDescent="0.35">
      <c r="A3" s="123" t="s">
        <v>956</v>
      </c>
      <c r="B3" s="123">
        <v>0</v>
      </c>
      <c r="C3" s="334"/>
      <c r="D3" s="107"/>
      <c r="E3" s="107"/>
      <c r="F3" s="107"/>
      <c r="G3" s="107"/>
      <c r="H3" s="107"/>
      <c r="I3" s="107"/>
      <c r="J3" s="107"/>
      <c r="K3" s="111"/>
      <c r="L3" s="123">
        <f>SUM(C3:K3)</f>
        <v>0</v>
      </c>
    </row>
    <row r="4" spans="1:13" x14ac:dyDescent="0.35">
      <c r="A4" s="326" t="s">
        <v>955</v>
      </c>
      <c r="B4" s="326">
        <v>0</v>
      </c>
      <c r="C4" s="325"/>
      <c r="D4" s="65"/>
      <c r="E4" s="65"/>
      <c r="F4" s="65"/>
      <c r="G4" s="65"/>
      <c r="H4" s="65"/>
      <c r="I4" s="65"/>
      <c r="J4" s="65"/>
      <c r="K4" s="112"/>
      <c r="L4" s="326">
        <f>SUM(C4:K4)</f>
        <v>0</v>
      </c>
    </row>
    <row r="5" spans="1:13" s="58" customFormat="1" ht="15" thickBot="1" x14ac:dyDescent="0.4">
      <c r="A5" s="327" t="s">
        <v>958</v>
      </c>
      <c r="B5" s="124">
        <v>0</v>
      </c>
      <c r="C5" s="328"/>
      <c r="D5" s="329"/>
      <c r="E5" s="329"/>
      <c r="F5" s="329"/>
      <c r="G5" s="329"/>
      <c r="H5" s="329"/>
      <c r="I5" s="329"/>
      <c r="J5" s="329"/>
      <c r="K5" s="330"/>
      <c r="L5" s="327">
        <f>SUM(C5:K5)</f>
        <v>0</v>
      </c>
    </row>
    <row r="6" spans="1:13" s="7" customFormat="1" ht="15" thickBot="1" x14ac:dyDescent="0.4">
      <c r="A6" s="331" t="s">
        <v>30</v>
      </c>
      <c r="B6" s="305">
        <f>SUM(B3:B5)</f>
        <v>0</v>
      </c>
      <c r="C6" s="332">
        <f>SUM(C3:C5)</f>
        <v>0</v>
      </c>
      <c r="D6" s="332">
        <f t="shared" ref="D6:K6" si="0">SUM(D3:D5)</f>
        <v>0</v>
      </c>
      <c r="E6" s="332">
        <f t="shared" si="0"/>
        <v>0</v>
      </c>
      <c r="F6" s="332">
        <f t="shared" si="0"/>
        <v>0</v>
      </c>
      <c r="G6" s="332">
        <f t="shared" si="0"/>
        <v>0</v>
      </c>
      <c r="H6" s="332">
        <f t="shared" si="0"/>
        <v>0</v>
      </c>
      <c r="I6" s="332">
        <f t="shared" si="0"/>
        <v>0</v>
      </c>
      <c r="J6" s="332">
        <f t="shared" si="0"/>
        <v>0</v>
      </c>
      <c r="K6" s="333">
        <f t="shared" si="0"/>
        <v>0</v>
      </c>
      <c r="L6" s="331">
        <f>SUM(C6:K6)</f>
        <v>0</v>
      </c>
    </row>
    <row r="7" spans="1:13" s="4" customFormat="1" x14ac:dyDescent="0.35">
      <c r="A7" s="149"/>
      <c r="B7" s="149"/>
      <c r="C7" s="149"/>
      <c r="D7" s="149"/>
      <c r="E7" s="149"/>
      <c r="F7" s="149"/>
      <c r="G7" s="149"/>
      <c r="H7" s="149"/>
      <c r="I7" s="149"/>
      <c r="J7" s="149"/>
      <c r="K7" s="149"/>
      <c r="L7" s="149"/>
    </row>
    <row r="8" spans="1:13" x14ac:dyDescent="0.35">
      <c r="A8" s="57" t="s">
        <v>959</v>
      </c>
      <c r="B8" s="57"/>
      <c r="C8" s="57"/>
      <c r="D8" s="57"/>
      <c r="E8" s="57"/>
      <c r="F8" s="57"/>
      <c r="G8" s="57"/>
      <c r="H8" s="57"/>
      <c r="I8" s="57"/>
      <c r="J8" s="57"/>
      <c r="K8" s="57"/>
      <c r="L8" s="57"/>
    </row>
    <row r="9" spans="1:13" x14ac:dyDescent="0.35">
      <c r="A9" s="24" t="s">
        <v>957</v>
      </c>
      <c r="B9" s="57"/>
      <c r="C9" s="57"/>
      <c r="D9" s="57"/>
      <c r="E9" s="57"/>
      <c r="F9" s="57"/>
      <c r="G9" s="57"/>
      <c r="H9" s="57"/>
      <c r="I9" s="57"/>
      <c r="J9" s="57"/>
      <c r="K9" s="57"/>
      <c r="L9" s="57"/>
    </row>
    <row r="10" spans="1:13" x14ac:dyDescent="0.35">
      <c r="A10" s="57"/>
      <c r="B10" s="57"/>
      <c r="C10" s="57"/>
      <c r="D10" s="57"/>
      <c r="E10" s="57"/>
      <c r="F10" s="57"/>
      <c r="G10" s="57"/>
      <c r="H10" s="57"/>
      <c r="I10" s="57"/>
      <c r="J10" s="57"/>
      <c r="K10" s="57"/>
      <c r="L10" s="57"/>
    </row>
    <row r="11" spans="1:13" x14ac:dyDescent="0.35">
      <c r="A11" s="57"/>
      <c r="B11" s="57"/>
      <c r="C11" s="57"/>
      <c r="D11" s="57"/>
      <c r="E11" s="57"/>
      <c r="F11" s="57"/>
      <c r="G11" s="57"/>
      <c r="H11" s="57"/>
      <c r="I11" s="57"/>
      <c r="J11" s="57"/>
      <c r="K11" s="57"/>
      <c r="L11" s="57"/>
    </row>
    <row r="12" spans="1:13" x14ac:dyDescent="0.35">
      <c r="A12" s="57"/>
      <c r="B12" s="57"/>
      <c r="C12" s="57"/>
      <c r="D12" s="57"/>
      <c r="E12" s="57"/>
      <c r="F12" s="57"/>
      <c r="G12" s="57"/>
      <c r="H12" s="57"/>
      <c r="I12" s="57"/>
      <c r="J12" s="57"/>
      <c r="K12" s="57"/>
      <c r="L12" s="57"/>
    </row>
    <row r="13" spans="1:13" x14ac:dyDescent="0.35">
      <c r="A13" s="57"/>
      <c r="B13" s="57"/>
    </row>
    <row r="14" spans="1:13" x14ac:dyDescent="0.35">
      <c r="A14" s="57"/>
      <c r="B14" s="57"/>
    </row>
    <row r="15" spans="1:13" x14ac:dyDescent="0.35">
      <c r="A15" s="57"/>
      <c r="B15" s="57"/>
    </row>
    <row r="16" spans="1:13" x14ac:dyDescent="0.35">
      <c r="A16" s="57"/>
      <c r="B16" s="57"/>
    </row>
    <row r="17" spans="1:2" x14ac:dyDescent="0.35">
      <c r="A17" s="57"/>
      <c r="B17" s="57"/>
    </row>
  </sheetData>
  <sheetProtection algorithmName="SHA-512" hashValue="3wcJR/yTIjAtTK4uhAHI/bSg3n0tp8yyeXNzVZ7nex5MV8WJ/+MmZ1vX7jCjZklVqcYzNrTca0P07ECiFb+W3Q==" saltValue="r/tBm4A8cGUk3IfH1WjeCQ==" spinCount="100000" sheet="1" objects="1" scenarios="1"/>
  <pageMargins left="0.23622047244094491" right="0.23622047244094491" top="0.74803149606299213" bottom="0.74803149606299213" header="0.31496062992125984" footer="0.31496062992125984"/>
  <pageSetup paperSize="8" scale="90" fitToHeight="0" orientation="landscape" r:id="rId1"/>
  <headerFooter>
    <oddFooter>&amp;C&amp;P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9"/>
  <sheetViews>
    <sheetView zoomScaleNormal="100" workbookViewId="0">
      <selection activeCell="J22" sqref="J22"/>
    </sheetView>
  </sheetViews>
  <sheetFormatPr defaultRowHeight="14.5" x14ac:dyDescent="0.35"/>
  <cols>
    <col min="1" max="1" width="10.81640625" customWidth="1"/>
    <col min="2" max="2" width="46.453125" customWidth="1"/>
    <col min="3" max="12" width="9.26953125" customWidth="1"/>
  </cols>
  <sheetData>
    <row r="1" spans="1:14" s="8" customFormat="1" ht="24" customHeight="1" thickBot="1" x14ac:dyDescent="0.55000000000000004">
      <c r="A1" s="303" t="s">
        <v>168</v>
      </c>
    </row>
    <row r="2" spans="1:14" ht="44" thickBot="1" x14ac:dyDescent="0.4">
      <c r="A2" s="306" t="s">
        <v>913</v>
      </c>
      <c r="B2" s="307" t="s">
        <v>919</v>
      </c>
      <c r="C2" s="82" t="s">
        <v>497</v>
      </c>
      <c r="D2" s="83" t="s">
        <v>9</v>
      </c>
      <c r="E2" s="83" t="s">
        <v>10</v>
      </c>
      <c r="F2" s="83" t="s">
        <v>42</v>
      </c>
      <c r="G2" s="83" t="s">
        <v>11</v>
      </c>
      <c r="H2" s="83" t="s">
        <v>12</v>
      </c>
      <c r="I2" s="83" t="s">
        <v>13</v>
      </c>
      <c r="J2" s="83" t="s">
        <v>14</v>
      </c>
      <c r="K2" s="83" t="s">
        <v>15</v>
      </c>
      <c r="L2" s="110" t="s">
        <v>16</v>
      </c>
      <c r="M2" s="82" t="s">
        <v>497</v>
      </c>
    </row>
    <row r="3" spans="1:14" s="22" customFormat="1" x14ac:dyDescent="0.35">
      <c r="A3" s="402" t="s">
        <v>916</v>
      </c>
      <c r="B3" s="403" t="s">
        <v>43</v>
      </c>
      <c r="C3" s="89">
        <v>215</v>
      </c>
      <c r="D3" s="125"/>
      <c r="E3" s="125"/>
      <c r="F3" s="407">
        <v>25</v>
      </c>
      <c r="G3" s="407">
        <v>45</v>
      </c>
      <c r="H3" s="407">
        <v>45</v>
      </c>
      <c r="I3" s="407">
        <v>50</v>
      </c>
      <c r="J3" s="407">
        <v>50</v>
      </c>
      <c r="K3" s="125"/>
      <c r="L3" s="127"/>
      <c r="M3" s="89">
        <f t="shared" ref="M3:M9" si="0">SUM(D3:L3)</f>
        <v>215</v>
      </c>
    </row>
    <row r="4" spans="1:14" s="22" customFormat="1" x14ac:dyDescent="0.35">
      <c r="A4" s="337" t="s">
        <v>914</v>
      </c>
      <c r="B4" s="404" t="s">
        <v>917</v>
      </c>
      <c r="C4" s="73">
        <v>250</v>
      </c>
      <c r="D4" s="69"/>
      <c r="E4" s="69"/>
      <c r="F4" s="69"/>
      <c r="G4" s="336">
        <v>50</v>
      </c>
      <c r="H4" s="336">
        <v>50</v>
      </c>
      <c r="I4" s="336">
        <v>50</v>
      </c>
      <c r="J4" s="336">
        <v>50</v>
      </c>
      <c r="K4" s="336">
        <v>50</v>
      </c>
      <c r="L4" s="156"/>
      <c r="M4" s="73">
        <f t="shared" si="0"/>
        <v>250</v>
      </c>
      <c r="N4" s="12"/>
    </row>
    <row r="5" spans="1:14" s="24" customFormat="1" x14ac:dyDescent="0.35">
      <c r="A5" s="71" t="s">
        <v>920</v>
      </c>
      <c r="B5" s="405" t="s">
        <v>922</v>
      </c>
      <c r="C5" s="74">
        <v>123</v>
      </c>
      <c r="D5" s="67"/>
      <c r="E5" s="68">
        <v>10</v>
      </c>
      <c r="F5" s="68">
        <v>48</v>
      </c>
      <c r="G5" s="68">
        <v>48</v>
      </c>
      <c r="H5" s="68">
        <v>17</v>
      </c>
      <c r="I5" s="67"/>
      <c r="J5" s="67"/>
      <c r="K5" s="67"/>
      <c r="L5" s="113"/>
      <c r="M5" s="73">
        <f t="shared" si="0"/>
        <v>123</v>
      </c>
    </row>
    <row r="6" spans="1:14" s="24" customFormat="1" x14ac:dyDescent="0.35">
      <c r="A6" s="71" t="s">
        <v>920</v>
      </c>
      <c r="B6" s="405" t="s">
        <v>921</v>
      </c>
      <c r="C6" s="74">
        <v>17</v>
      </c>
      <c r="D6" s="67"/>
      <c r="E6" s="67"/>
      <c r="F6" s="67"/>
      <c r="G6" s="67"/>
      <c r="H6" s="67"/>
      <c r="I6" s="68">
        <v>17</v>
      </c>
      <c r="J6" s="67"/>
      <c r="K6" s="67"/>
      <c r="L6" s="113"/>
      <c r="M6" s="73">
        <f t="shared" si="0"/>
        <v>17</v>
      </c>
    </row>
    <row r="7" spans="1:14" s="23" customFormat="1" x14ac:dyDescent="0.35">
      <c r="A7" s="70" t="s">
        <v>915</v>
      </c>
      <c r="B7" s="405" t="s">
        <v>918</v>
      </c>
      <c r="C7" s="74">
        <v>130</v>
      </c>
      <c r="D7" s="67"/>
      <c r="E7" s="67"/>
      <c r="F7" s="67"/>
      <c r="G7" s="68">
        <v>40</v>
      </c>
      <c r="H7" s="68">
        <v>50</v>
      </c>
      <c r="I7" s="68">
        <v>40</v>
      </c>
      <c r="J7" s="67"/>
      <c r="K7" s="67"/>
      <c r="L7" s="113"/>
      <c r="M7" s="73">
        <f t="shared" si="0"/>
        <v>130</v>
      </c>
    </row>
    <row r="8" spans="1:14" s="24" customFormat="1" ht="15" thickBot="1" x14ac:dyDescent="0.4">
      <c r="A8" s="108" t="s">
        <v>923</v>
      </c>
      <c r="B8" s="406" t="s">
        <v>200</v>
      </c>
      <c r="C8" s="120">
        <v>36</v>
      </c>
      <c r="D8" s="109"/>
      <c r="E8" s="335">
        <v>12</v>
      </c>
      <c r="F8" s="335">
        <v>12</v>
      </c>
      <c r="G8" s="335">
        <v>12</v>
      </c>
      <c r="H8" s="109"/>
      <c r="I8" s="109"/>
      <c r="J8" s="109"/>
      <c r="K8" s="109"/>
      <c r="L8" s="128"/>
      <c r="M8" s="75">
        <f t="shared" si="0"/>
        <v>36</v>
      </c>
    </row>
    <row r="9" spans="1:14" s="1" customFormat="1" ht="15" thickBot="1" x14ac:dyDescent="0.4">
      <c r="A9" s="304"/>
      <c r="B9" s="305" t="s">
        <v>17</v>
      </c>
      <c r="C9" s="85">
        <f>SUM(C3:C8)</f>
        <v>771</v>
      </c>
      <c r="D9" s="86">
        <f t="shared" ref="D9:L9" si="1">SUM(D3:D8)</f>
        <v>0</v>
      </c>
      <c r="E9" s="86">
        <f t="shared" si="1"/>
        <v>22</v>
      </c>
      <c r="F9" s="86">
        <f t="shared" si="1"/>
        <v>85</v>
      </c>
      <c r="G9" s="86">
        <f t="shared" si="1"/>
        <v>195</v>
      </c>
      <c r="H9" s="86">
        <f t="shared" si="1"/>
        <v>162</v>
      </c>
      <c r="I9" s="86">
        <f t="shared" si="1"/>
        <v>157</v>
      </c>
      <c r="J9" s="86">
        <f t="shared" si="1"/>
        <v>100</v>
      </c>
      <c r="K9" s="86">
        <f t="shared" si="1"/>
        <v>50</v>
      </c>
      <c r="L9" s="129">
        <f t="shared" si="1"/>
        <v>0</v>
      </c>
      <c r="M9" s="130">
        <f t="shared" si="0"/>
        <v>771</v>
      </c>
    </row>
    <row r="10" spans="1:14" x14ac:dyDescent="0.35">
      <c r="A10" s="57"/>
      <c r="B10" s="57"/>
      <c r="C10" s="57"/>
      <c r="D10" s="57"/>
      <c r="E10" s="57"/>
      <c r="F10" s="57"/>
      <c r="G10" s="57"/>
      <c r="H10" s="57"/>
      <c r="I10" s="57"/>
      <c r="J10" s="57"/>
      <c r="K10" s="57"/>
      <c r="L10" s="57"/>
    </row>
    <row r="11" spans="1:14" x14ac:dyDescent="0.35">
      <c r="A11" s="57"/>
      <c r="B11" s="57"/>
      <c r="C11" s="57"/>
      <c r="D11" s="57"/>
      <c r="E11" s="57"/>
      <c r="F11" s="57"/>
      <c r="G11" s="57"/>
      <c r="H11" s="57"/>
      <c r="I11" s="57"/>
      <c r="J11" s="57"/>
      <c r="K11" s="57"/>
      <c r="L11" s="57"/>
    </row>
    <row r="12" spans="1:14" x14ac:dyDescent="0.35">
      <c r="A12" s="64"/>
      <c r="B12" s="12"/>
      <c r="C12" s="57"/>
      <c r="D12" s="57"/>
      <c r="E12" s="57"/>
      <c r="F12" s="57"/>
      <c r="G12" s="57"/>
      <c r="H12" s="57"/>
      <c r="I12" s="57"/>
      <c r="J12" s="57"/>
      <c r="K12" s="57"/>
      <c r="L12" s="57"/>
    </row>
    <row r="13" spans="1:14" x14ac:dyDescent="0.35">
      <c r="A13" s="57"/>
      <c r="B13" s="313"/>
      <c r="C13" s="57"/>
      <c r="D13" s="57"/>
      <c r="E13" s="57"/>
      <c r="F13" s="57"/>
      <c r="G13" s="57"/>
      <c r="H13" s="57"/>
      <c r="I13" s="57"/>
      <c r="J13" s="57"/>
      <c r="K13" s="57"/>
      <c r="L13" s="57"/>
    </row>
    <row r="14" spans="1:14" x14ac:dyDescent="0.35">
      <c r="A14" s="57"/>
      <c r="B14" s="313"/>
    </row>
    <row r="15" spans="1:14" x14ac:dyDescent="0.35">
      <c r="A15" s="57"/>
      <c r="B15" s="313"/>
    </row>
    <row r="16" spans="1:14" x14ac:dyDescent="0.35">
      <c r="A16" s="57"/>
      <c r="B16" s="57"/>
    </row>
    <row r="17" spans="1:2" x14ac:dyDescent="0.35">
      <c r="A17" s="57"/>
      <c r="B17" s="57"/>
    </row>
    <row r="18" spans="1:2" x14ac:dyDescent="0.35">
      <c r="A18" s="150"/>
      <c r="B18" s="57"/>
    </row>
    <row r="19" spans="1:2" x14ac:dyDescent="0.35">
      <c r="A19" s="2"/>
    </row>
  </sheetData>
  <sheetProtection algorithmName="SHA-512" hashValue="wrAbp9qEIGIuhp+oalRPZ4/sgDBgYAnjQUELpWUYV2UaEYECPNOv7uuMP+8HPULKZGIWHY+dlWwe5Pi7UvD/xw==" saltValue="FknxVnD4kYZo8mXnY6jHvg==" spinCount="100000" sheet="1" objects="1" scenarios="1"/>
  <pageMargins left="0.23622047244094491" right="0.23622047244094491" top="0.74803149606299213" bottom="0.74803149606299213" header="0.31496062992125984" footer="0.31496062992125984"/>
  <pageSetup paperSize="8" scale="81" fitToHeight="0" orientation="landscape" r:id="rId1"/>
  <headerFooter>
    <oddFooter>&amp;C&amp;P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1"/>
  <sheetViews>
    <sheetView zoomScaleNormal="100" workbookViewId="0">
      <selection activeCell="B17" sqref="B17"/>
    </sheetView>
  </sheetViews>
  <sheetFormatPr defaultRowHeight="14.5" x14ac:dyDescent="0.35"/>
  <cols>
    <col min="1" max="1" width="10.81640625" customWidth="1"/>
    <col min="2" max="2" width="36.453125" customWidth="1"/>
    <col min="3" max="12" width="9.26953125" customWidth="1"/>
  </cols>
  <sheetData>
    <row r="1" spans="1:21" s="1" customFormat="1" ht="21.5" thickBot="1" x14ac:dyDescent="0.55000000000000004">
      <c r="A1" s="303" t="s">
        <v>169</v>
      </c>
    </row>
    <row r="2" spans="1:21" s="57" customFormat="1" ht="44" thickBot="1" x14ac:dyDescent="0.4">
      <c r="A2" s="308" t="s">
        <v>913</v>
      </c>
      <c r="B2" s="309" t="s">
        <v>919</v>
      </c>
      <c r="C2" s="82" t="s">
        <v>497</v>
      </c>
      <c r="D2" s="83" t="s">
        <v>9</v>
      </c>
      <c r="E2" s="83" t="s">
        <v>10</v>
      </c>
      <c r="F2" s="83" t="s">
        <v>42</v>
      </c>
      <c r="G2" s="83" t="s">
        <v>11</v>
      </c>
      <c r="H2" s="83" t="s">
        <v>12</v>
      </c>
      <c r="I2" s="83" t="s">
        <v>13</v>
      </c>
      <c r="J2" s="83" t="s">
        <v>14</v>
      </c>
      <c r="K2" s="83" t="s">
        <v>15</v>
      </c>
      <c r="L2" s="84" t="s">
        <v>16</v>
      </c>
      <c r="M2" s="341" t="s">
        <v>497</v>
      </c>
      <c r="N2" s="301" t="s">
        <v>498</v>
      </c>
      <c r="O2" s="83" t="s">
        <v>499</v>
      </c>
      <c r="P2" s="83" t="s">
        <v>500</v>
      </c>
      <c r="Q2" s="83" t="s">
        <v>965</v>
      </c>
      <c r="R2" s="83" t="s">
        <v>966</v>
      </c>
      <c r="S2" s="83" t="s">
        <v>967</v>
      </c>
      <c r="T2" s="83" t="s">
        <v>968</v>
      </c>
      <c r="U2" s="84" t="s">
        <v>969</v>
      </c>
    </row>
    <row r="3" spans="1:21" s="23" customFormat="1" x14ac:dyDescent="0.35">
      <c r="A3" s="310"/>
      <c r="B3" s="92" t="s">
        <v>171</v>
      </c>
      <c r="C3" s="89"/>
      <c r="D3" s="90"/>
      <c r="E3" s="90"/>
      <c r="F3" s="90"/>
      <c r="G3" s="90"/>
      <c r="H3" s="90"/>
      <c r="I3" s="90"/>
      <c r="J3" s="90"/>
      <c r="K3" s="90"/>
      <c r="L3" s="91"/>
      <c r="M3" s="342"/>
      <c r="N3" s="310"/>
      <c r="O3" s="107"/>
      <c r="P3" s="107"/>
      <c r="Q3" s="107"/>
      <c r="R3" s="107"/>
      <c r="S3" s="107"/>
      <c r="T3" s="107"/>
      <c r="U3" s="348"/>
    </row>
    <row r="4" spans="1:21" s="23" customFormat="1" x14ac:dyDescent="0.35">
      <c r="A4" s="70" t="s">
        <v>924</v>
      </c>
      <c r="B4" s="408" t="s">
        <v>931</v>
      </c>
      <c r="C4" s="74">
        <v>330</v>
      </c>
      <c r="D4" s="65"/>
      <c r="E4" s="65"/>
      <c r="F4" s="66">
        <v>30</v>
      </c>
      <c r="G4" s="66">
        <v>50</v>
      </c>
      <c r="H4" s="66">
        <v>50</v>
      </c>
      <c r="I4" s="66">
        <v>50</v>
      </c>
      <c r="J4" s="66">
        <v>50</v>
      </c>
      <c r="K4" s="66">
        <v>50</v>
      </c>
      <c r="L4" s="78">
        <v>50</v>
      </c>
      <c r="M4" s="343">
        <f>SUM(D4:L4)</f>
        <v>330</v>
      </c>
      <c r="N4" s="126">
        <v>50</v>
      </c>
      <c r="O4" s="66">
        <v>50</v>
      </c>
      <c r="P4" s="66">
        <v>50</v>
      </c>
      <c r="Q4" s="66">
        <v>20</v>
      </c>
      <c r="R4" s="65"/>
      <c r="S4" s="65"/>
      <c r="T4" s="65"/>
      <c r="U4" s="79"/>
    </row>
    <row r="5" spans="1:21" s="54" customFormat="1" x14ac:dyDescent="0.35">
      <c r="A5" s="70" t="s">
        <v>925</v>
      </c>
      <c r="B5" s="404" t="s">
        <v>932</v>
      </c>
      <c r="C5" s="73">
        <v>59</v>
      </c>
      <c r="D5" s="65"/>
      <c r="E5" s="65"/>
      <c r="F5" s="65"/>
      <c r="G5" s="66">
        <v>29</v>
      </c>
      <c r="H5" s="66">
        <v>30</v>
      </c>
      <c r="I5" s="65"/>
      <c r="J5" s="65"/>
      <c r="K5" s="65"/>
      <c r="L5" s="79"/>
      <c r="M5" s="343">
        <f>SUM(D5:L5)</f>
        <v>59</v>
      </c>
      <c r="N5" s="70"/>
      <c r="O5" s="65"/>
      <c r="P5" s="65"/>
      <c r="Q5" s="347"/>
      <c r="R5" s="347"/>
      <c r="S5" s="347"/>
      <c r="T5" s="347"/>
      <c r="U5" s="349"/>
    </row>
    <row r="6" spans="1:21" s="23" customFormat="1" x14ac:dyDescent="0.35">
      <c r="A6" s="70" t="s">
        <v>926</v>
      </c>
      <c r="B6" s="408" t="s">
        <v>933</v>
      </c>
      <c r="C6" s="73">
        <v>54</v>
      </c>
      <c r="D6" s="67"/>
      <c r="E6" s="66">
        <v>54</v>
      </c>
      <c r="F6" s="65"/>
      <c r="G6" s="67"/>
      <c r="H6" s="67"/>
      <c r="I6" s="67"/>
      <c r="J6" s="67"/>
      <c r="K6" s="67"/>
      <c r="L6" s="80"/>
      <c r="M6" s="343">
        <f>SUM(D6:L6)</f>
        <v>54</v>
      </c>
      <c r="N6" s="70"/>
      <c r="O6" s="65"/>
      <c r="P6" s="65"/>
      <c r="Q6" s="65"/>
      <c r="R6" s="65"/>
      <c r="S6" s="65"/>
      <c r="T6" s="65"/>
      <c r="U6" s="79"/>
    </row>
    <row r="7" spans="1:21" s="57" customFormat="1" x14ac:dyDescent="0.35">
      <c r="A7" s="70" t="s">
        <v>916</v>
      </c>
      <c r="B7" s="408" t="s">
        <v>934</v>
      </c>
      <c r="C7" s="73">
        <v>150</v>
      </c>
      <c r="D7" s="67"/>
      <c r="E7" s="65"/>
      <c r="F7" s="65"/>
      <c r="G7" s="68">
        <v>40</v>
      </c>
      <c r="H7" s="68">
        <v>50</v>
      </c>
      <c r="I7" s="68">
        <v>50</v>
      </c>
      <c r="J7" s="68">
        <v>10</v>
      </c>
      <c r="K7" s="67"/>
      <c r="L7" s="80"/>
      <c r="M7" s="343">
        <f>SUM(D7:L7)</f>
        <v>150</v>
      </c>
      <c r="N7" s="70"/>
      <c r="O7" s="65"/>
      <c r="P7" s="65"/>
      <c r="Q7" s="65"/>
      <c r="R7" s="65"/>
      <c r="S7" s="65"/>
      <c r="T7" s="65"/>
      <c r="U7" s="79"/>
    </row>
    <row r="8" spans="1:21" s="23" customFormat="1" x14ac:dyDescent="0.35">
      <c r="A8" s="70"/>
      <c r="B8" s="76" t="s">
        <v>172</v>
      </c>
      <c r="C8" s="74"/>
      <c r="D8" s="65"/>
      <c r="E8" s="65"/>
      <c r="F8" s="65"/>
      <c r="G8" s="65"/>
      <c r="H8" s="65"/>
      <c r="I8" s="65"/>
      <c r="J8" s="65"/>
      <c r="K8" s="65"/>
      <c r="L8" s="79"/>
      <c r="M8" s="343"/>
      <c r="N8" s="70"/>
      <c r="O8" s="65"/>
      <c r="P8" s="65"/>
      <c r="Q8" s="65"/>
      <c r="R8" s="65"/>
      <c r="S8" s="65"/>
      <c r="T8" s="65"/>
      <c r="U8" s="79"/>
    </row>
    <row r="9" spans="1:21" s="54" customFormat="1" ht="29" x14ac:dyDescent="0.35">
      <c r="A9" s="70" t="s">
        <v>927</v>
      </c>
      <c r="B9" s="409" t="s">
        <v>960</v>
      </c>
      <c r="C9" s="410">
        <v>99</v>
      </c>
      <c r="D9" s="65"/>
      <c r="E9" s="66">
        <v>20</v>
      </c>
      <c r="F9" s="66">
        <v>50</v>
      </c>
      <c r="G9" s="66">
        <v>29</v>
      </c>
      <c r="H9" s="65"/>
      <c r="I9" s="65"/>
      <c r="J9" s="65"/>
      <c r="K9" s="65"/>
      <c r="L9" s="79"/>
      <c r="M9" s="343">
        <f>SUM(D9:L9)</f>
        <v>99</v>
      </c>
      <c r="N9" s="70"/>
      <c r="O9" s="65"/>
      <c r="P9" s="65"/>
      <c r="Q9" s="347"/>
      <c r="R9" s="347"/>
      <c r="S9" s="347"/>
      <c r="T9" s="347"/>
      <c r="U9" s="349"/>
    </row>
    <row r="10" spans="1:21" s="54" customFormat="1" ht="29" x14ac:dyDescent="0.35">
      <c r="A10" s="70" t="s">
        <v>927</v>
      </c>
      <c r="B10" s="409" t="s">
        <v>961</v>
      </c>
      <c r="C10" s="410">
        <v>610</v>
      </c>
      <c r="D10" s="65"/>
      <c r="E10" s="66">
        <v>50</v>
      </c>
      <c r="F10" s="66">
        <v>80</v>
      </c>
      <c r="G10" s="66">
        <v>80</v>
      </c>
      <c r="H10" s="66">
        <v>80</v>
      </c>
      <c r="I10" s="66">
        <v>80</v>
      </c>
      <c r="J10" s="66">
        <v>80</v>
      </c>
      <c r="K10" s="66">
        <v>80</v>
      </c>
      <c r="L10" s="78">
        <v>80</v>
      </c>
      <c r="M10" s="343">
        <f>SUM(D10:L10)</f>
        <v>610</v>
      </c>
      <c r="N10" s="126">
        <v>10</v>
      </c>
      <c r="O10" s="65"/>
      <c r="P10" s="65"/>
      <c r="Q10" s="347"/>
      <c r="R10" s="347"/>
      <c r="S10" s="347"/>
      <c r="T10" s="347"/>
      <c r="U10" s="349"/>
    </row>
    <row r="11" spans="1:21" s="24" customFormat="1" x14ac:dyDescent="0.35">
      <c r="A11" s="71" t="s">
        <v>928</v>
      </c>
      <c r="B11" s="405" t="s">
        <v>935</v>
      </c>
      <c r="C11" s="74">
        <v>805</v>
      </c>
      <c r="D11" s="67"/>
      <c r="E11" s="67"/>
      <c r="F11" s="68">
        <v>50</v>
      </c>
      <c r="G11" s="68">
        <v>195</v>
      </c>
      <c r="H11" s="68">
        <v>200</v>
      </c>
      <c r="I11" s="68">
        <v>215</v>
      </c>
      <c r="J11" s="68">
        <v>125</v>
      </c>
      <c r="K11" s="68">
        <v>20</v>
      </c>
      <c r="L11" s="80"/>
      <c r="M11" s="344">
        <f>SUM(D11:L11)</f>
        <v>805</v>
      </c>
      <c r="N11" s="71"/>
      <c r="O11" s="67"/>
      <c r="P11" s="67"/>
      <c r="Q11" s="67"/>
      <c r="R11" s="67"/>
      <c r="S11" s="67"/>
      <c r="T11" s="67"/>
      <c r="U11" s="80"/>
    </row>
    <row r="12" spans="1:21" s="23" customFormat="1" x14ac:dyDescent="0.35">
      <c r="A12" s="70"/>
      <c r="B12" s="76" t="s">
        <v>173</v>
      </c>
      <c r="C12" s="73"/>
      <c r="D12" s="65"/>
      <c r="E12" s="65"/>
      <c r="F12" s="65"/>
      <c r="G12" s="65"/>
      <c r="H12" s="65"/>
      <c r="I12" s="65"/>
      <c r="J12" s="65"/>
      <c r="K12" s="65"/>
      <c r="L12" s="79"/>
      <c r="M12" s="343"/>
      <c r="N12" s="70"/>
      <c r="O12" s="65"/>
      <c r="P12" s="65"/>
      <c r="Q12" s="65"/>
      <c r="R12" s="65"/>
      <c r="S12" s="65"/>
      <c r="T12" s="65"/>
      <c r="U12" s="79"/>
    </row>
    <row r="13" spans="1:21" s="23" customFormat="1" x14ac:dyDescent="0.35">
      <c r="A13" s="70" t="s">
        <v>929</v>
      </c>
      <c r="B13" s="405" t="s">
        <v>936</v>
      </c>
      <c r="C13" s="74">
        <v>20</v>
      </c>
      <c r="D13" s="67"/>
      <c r="E13" s="67"/>
      <c r="F13" s="67"/>
      <c r="G13" s="67"/>
      <c r="H13" s="67"/>
      <c r="I13" s="68">
        <v>20</v>
      </c>
      <c r="J13" s="67"/>
      <c r="K13" s="67"/>
      <c r="L13" s="80"/>
      <c r="M13" s="344">
        <f>SUM(D13:L13)</f>
        <v>20</v>
      </c>
      <c r="N13" s="70"/>
      <c r="O13" s="65"/>
      <c r="P13" s="65"/>
      <c r="Q13" s="65"/>
      <c r="R13" s="65"/>
      <c r="S13" s="65"/>
      <c r="T13" s="65"/>
      <c r="U13" s="79"/>
    </row>
    <row r="14" spans="1:21" s="54" customFormat="1" ht="15" thickBot="1" x14ac:dyDescent="0.4">
      <c r="A14" s="72" t="s">
        <v>930</v>
      </c>
      <c r="B14" s="411" t="s">
        <v>937</v>
      </c>
      <c r="C14" s="75">
        <v>1050</v>
      </c>
      <c r="D14" s="93"/>
      <c r="E14" s="93"/>
      <c r="F14" s="93"/>
      <c r="G14" s="94">
        <v>100</v>
      </c>
      <c r="H14" s="94">
        <v>150</v>
      </c>
      <c r="I14" s="94">
        <v>200</v>
      </c>
      <c r="J14" s="94">
        <v>200</v>
      </c>
      <c r="K14" s="94">
        <v>200</v>
      </c>
      <c r="L14" s="95">
        <v>200</v>
      </c>
      <c r="M14" s="345">
        <f>SUM(D14:L14)</f>
        <v>1050</v>
      </c>
      <c r="N14" s="354">
        <v>200</v>
      </c>
      <c r="O14" s="335">
        <v>200</v>
      </c>
      <c r="P14" s="335">
        <v>200</v>
      </c>
      <c r="Q14" s="335">
        <v>200</v>
      </c>
      <c r="R14" s="335">
        <v>200</v>
      </c>
      <c r="S14" s="335">
        <v>200</v>
      </c>
      <c r="T14" s="335">
        <v>200</v>
      </c>
      <c r="U14" s="355">
        <v>50</v>
      </c>
    </row>
    <row r="15" spans="1:21" ht="15" thickBot="1" x14ac:dyDescent="0.4">
      <c r="A15" s="311"/>
      <c r="B15" s="312" t="s">
        <v>17</v>
      </c>
      <c r="C15" s="85">
        <f t="shared" ref="C15:L15" si="0">SUM(C4:C14)</f>
        <v>3177</v>
      </c>
      <c r="D15" s="86">
        <f t="shared" si="0"/>
        <v>0</v>
      </c>
      <c r="E15" s="86">
        <f t="shared" si="0"/>
        <v>124</v>
      </c>
      <c r="F15" s="86">
        <f t="shared" si="0"/>
        <v>210</v>
      </c>
      <c r="G15" s="86">
        <f t="shared" si="0"/>
        <v>523</v>
      </c>
      <c r="H15" s="86">
        <f t="shared" si="0"/>
        <v>560</v>
      </c>
      <c r="I15" s="86">
        <f t="shared" si="0"/>
        <v>615</v>
      </c>
      <c r="J15" s="86">
        <f t="shared" si="0"/>
        <v>465</v>
      </c>
      <c r="K15" s="86">
        <f t="shared" si="0"/>
        <v>350</v>
      </c>
      <c r="L15" s="87">
        <f t="shared" si="0"/>
        <v>330</v>
      </c>
      <c r="M15" s="346">
        <f>SUM(D15:L15)</f>
        <v>3177</v>
      </c>
      <c r="N15" s="350"/>
      <c r="O15" s="351"/>
      <c r="P15" s="351"/>
      <c r="Q15" s="352"/>
      <c r="R15" s="352"/>
      <c r="S15" s="352"/>
      <c r="T15" s="352"/>
      <c r="U15" s="353"/>
    </row>
    <row r="16" spans="1:21" x14ac:dyDescent="0.35">
      <c r="A16" s="57"/>
      <c r="B16" s="57"/>
      <c r="C16" s="54"/>
      <c r="D16" s="54"/>
      <c r="E16" s="54"/>
      <c r="F16" s="54"/>
      <c r="G16" s="54"/>
      <c r="H16" s="54"/>
      <c r="I16" s="54"/>
      <c r="J16" s="54"/>
      <c r="K16" s="54"/>
      <c r="L16" s="54"/>
    </row>
    <row r="17" spans="1:2" x14ac:dyDescent="0.35">
      <c r="A17" s="64"/>
    </row>
    <row r="18" spans="1:2" x14ac:dyDescent="0.35">
      <c r="B18" s="314"/>
    </row>
    <row r="19" spans="1:2" x14ac:dyDescent="0.35">
      <c r="A19" s="7"/>
      <c r="B19" s="314"/>
    </row>
    <row r="20" spans="1:2" x14ac:dyDescent="0.35">
      <c r="A20" s="56"/>
      <c r="B20" s="314"/>
    </row>
    <row r="21" spans="1:2" x14ac:dyDescent="0.35">
      <c r="B21" s="314"/>
    </row>
  </sheetData>
  <sheetProtection algorithmName="SHA-512" hashValue="kn44XJfC8G5Huw44+Qb89it5p7Buvw133XFvSJz/duq9y/uf5KQIspVZ4DyvNRhLtg/WxWJh0kaGrl6TKQ27Yg==" saltValue="bUQDGMDcKbhaJF5QRYxNOg==" spinCount="100000" sheet="1" objects="1" scenarios="1"/>
  <pageMargins left="0.23622047244094491" right="0.23622047244094491" top="0.74803149606299213" bottom="0.74803149606299213" header="0.31496062992125984" footer="0.31496062992125984"/>
  <pageSetup paperSize="8" scale="68" fitToHeight="0" orientation="landscape" r:id="rId1"/>
  <headerFooter>
    <oddFooter>&amp;C&amp;P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a) All Sites</vt:lpstr>
      <vt:lpstr>b1) Commitments outline</vt:lpstr>
      <vt:lpstr>b2) Commitments full</vt:lpstr>
      <vt:lpstr>b3) Commitments shared accom</vt:lpstr>
      <vt:lpstr>c) Small SHLAA Sites</vt:lpstr>
      <vt:lpstr>d) Windfalls</vt:lpstr>
      <vt:lpstr>e) Canalside &amp; Emp Areas</vt:lpstr>
      <vt:lpstr>f) Allocated Bfield Sites</vt:lpstr>
      <vt:lpstr>g) Allocated Gfield Sites</vt:lpstr>
      <vt:lpstr>h) Allocated Sites Villages</vt:lpstr>
      <vt:lpstr>Supply by Spatial Area</vt:lpstr>
      <vt:lpstr>Supply by Village</vt:lpstr>
      <vt:lpstr>cheese</vt:lpstr>
      <vt:lpstr>'f) Allocated Bfield Sites'!Print_Area</vt:lpstr>
    </vt:vector>
  </TitlesOfParts>
  <Company>Warwick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Jones</dc:creator>
  <cp:lastModifiedBy>Michael Brown</cp:lastModifiedBy>
  <cp:lastPrinted>2018-07-05T14:05:12Z</cp:lastPrinted>
  <dcterms:created xsi:type="dcterms:W3CDTF">2014-01-22T09:36:47Z</dcterms:created>
  <dcterms:modified xsi:type="dcterms:W3CDTF">2020-11-02T16:19:26Z</dcterms:modified>
</cp:coreProperties>
</file>