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pivotCache/pivotCacheDefinition4.xml" ContentType="application/vnd.openxmlformats-officedocument.spreadsheetml.pivotCacheDefinition+xml"/>
  <Override PartName="/xl/pivotCache/pivotCacheRecords4.xml" ContentType="application/vnd.openxmlformats-officedocument.spreadsheetml.pivotCacheRecords+xml"/>
  <Override PartName="/xl/pivotCache/pivotCacheDefinition5.xml" ContentType="application/vnd.openxmlformats-officedocument.spreadsheetml.pivotCacheDefinition+xml"/>
  <Override PartName="/xl/pivotCache/pivotCacheRecords5.xml" ContentType="application/vnd.openxmlformats-officedocument.spreadsheetml.pivotCacheRecords+xml"/>
  <Override PartName="/xl/pivotCache/pivotCacheDefinition6.xml" ContentType="application/vnd.openxmlformats-officedocument.spreadsheetml.pivotCacheDefinition+xml"/>
  <Override PartName="/xl/pivotCache/pivotCacheRecords6.xml" ContentType="application/vnd.openxmlformats-officedocument.spreadsheetml.pivotCacheRecords+xml"/>
  <Override PartName="/xl/pivotCache/pivotCacheDefinition7.xml" ContentType="application/vnd.openxmlformats-officedocument.spreadsheetml.pivotCacheDefinition+xml"/>
  <Override PartName="/xl/pivotCache/pivotCacheRecords7.xml" ContentType="application/vnd.openxmlformats-officedocument.spreadsheetml.pivotCacheRecords+xml"/>
  <Override PartName="/xl/pivotCache/pivotCacheDefinition8.xml" ContentType="application/vnd.openxmlformats-officedocument.spreadsheetml.pivotCacheDefinition+xml"/>
  <Override PartName="/xl/pivotCache/pivotCacheRecords8.xml" ContentType="application/vnd.openxmlformats-officedocument.spreadsheetml.pivotCacheRecords+xml"/>
  <Override PartName="/xl/pivotCache/pivotCacheDefinition9.xml" ContentType="application/vnd.openxmlformats-officedocument.spreadsheetml.pivotCacheDefinition+xml"/>
  <Override PartName="/xl/pivotCache/pivotCacheRecords9.xml" ContentType="application/vnd.openxmlformats-officedocument.spreadsheetml.pivotCacheRecords+xml"/>
  <Override PartName="/xl/pivotCache/pivotCacheDefinition10.xml" ContentType="application/vnd.openxmlformats-officedocument.spreadsheetml.pivotCacheDefinition+xml"/>
  <Override PartName="/xl/pivotCache/pivotCacheRecords10.xml" ContentType="application/vnd.openxmlformats-officedocument.spreadsheetml.pivotCacheRecords+xml"/>
  <Override PartName="/xl/pivotCache/pivotCacheDefinition11.xml" ContentType="application/vnd.openxmlformats-officedocument.spreadsheetml.pivotCacheDefinition+xml"/>
  <Override PartName="/xl/pivotCache/pivotCacheRecords1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pivotTables/pivotTable6.xml" ContentType="application/vnd.openxmlformats-officedocument.spreadsheetml.pivotTable+xml"/>
  <Override PartName="/xl/pivotTables/pivotTable7.xml" ContentType="application/vnd.openxmlformats-officedocument.spreadsheetml.pivotTable+xml"/>
  <Override PartName="/xl/pivotTables/pivotTable8.xml" ContentType="application/vnd.openxmlformats-officedocument.spreadsheetml.pivotTable+xml"/>
  <Override PartName="/xl/pivotTables/pivotTable9.xml" ContentType="application/vnd.openxmlformats-officedocument.spreadsheetml.pivotTable+xml"/>
  <Override PartName="/xl/pivotTables/pivotTable10.xml" ContentType="application/vnd.openxmlformats-officedocument.spreadsheetml.pivotTable+xml"/>
  <Override PartName="/xl/pivotTables/pivotTable1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\\FLAVIA4\planningdata\Policy &amp; Projects\Policy &amp; Delivery\Policy\Housing Trajectory and 5YLS\Housing trajectory 2019\"/>
    </mc:Choice>
  </mc:AlternateContent>
  <workbookProtection workbookAlgorithmName="SHA-512" workbookHashValue="NjSPstrwW6EIgt/cve2At2phCp2KEd95nWQjWGHGrn+wRSbZmftUPfewMYZD3WyJdhgri+rzaFcTkRjXagMrxg==" workbookSaltValue="do4DzQO/9BnPDlUNUrFKGA==" workbookSpinCount="100000" lockStructure="1"/>
  <bookViews>
    <workbookView xWindow="-990" yWindow="360" windowWidth="12585" windowHeight="1260" tabRatio="885"/>
  </bookViews>
  <sheets>
    <sheet name="a) All Sites" sheetId="1" r:id="rId1"/>
    <sheet name="b1) Commitments outline" sheetId="27" r:id="rId2"/>
    <sheet name="b2) Commitments full" sheetId="28" r:id="rId3"/>
    <sheet name="b3) Commitments shared accom" sheetId="29" r:id="rId4"/>
    <sheet name="c) Small SHLAA Sites" sheetId="4" r:id="rId5"/>
    <sheet name="d) Windfalls" sheetId="9" r:id="rId6"/>
    <sheet name="e) Canalside &amp; Emp Areas" sheetId="6" r:id="rId7"/>
    <sheet name="f) Allocated Bfield Sites" sheetId="5" r:id="rId8"/>
    <sheet name="g) Allocated Gfield Sites" sheetId="7" r:id="rId9"/>
    <sheet name="h) Allocated Sites Villages" sheetId="13" r:id="rId10"/>
    <sheet name="Supply by Spatial Area" sheetId="20" state="hidden" r:id="rId11"/>
    <sheet name="Supply by Village" sheetId="21" state="hidden" r:id="rId12"/>
  </sheets>
  <definedNames>
    <definedName name="_xlnm._FilterDatabase" localSheetId="4" hidden="1">'c) Small SHLAA Sites'!$A$1:$N$13</definedName>
    <definedName name="cheese">'c) Small SHLAA Sites'!$N$2:$N$11</definedName>
    <definedName name="_xlnm.Print_Area" localSheetId="7">'f) Allocated Bfield Sites'!$A$1:$M$8</definedName>
    <definedName name="Range">'c) Small SHLAA Sites'!#REF!</definedName>
    <definedName name="SpatialArea">'c) Small SHLAA Sites'!#REF!</definedName>
  </definedNames>
  <calcPr calcId="162913"/>
  <pivotCaches>
    <pivotCache cacheId="0" r:id="rId13"/>
    <pivotCache cacheId="1" r:id="rId14"/>
    <pivotCache cacheId="2" r:id="rId15"/>
    <pivotCache cacheId="3" r:id="rId16"/>
    <pivotCache cacheId="4" r:id="rId17"/>
    <pivotCache cacheId="5" r:id="rId18"/>
    <pivotCache cacheId="6" r:id="rId19"/>
    <pivotCache cacheId="7" r:id="rId20"/>
    <pivotCache cacheId="8" r:id="rId21"/>
    <pivotCache cacheId="9" r:id="rId22"/>
    <pivotCache cacheId="10" r:id="rId23"/>
  </pivotCaches>
</workbook>
</file>

<file path=xl/calcChain.xml><?xml version="1.0" encoding="utf-8"?>
<calcChain xmlns="http://schemas.openxmlformats.org/spreadsheetml/2006/main">
  <c r="B35" i="1" l="1"/>
  <c r="F26" i="27"/>
  <c r="F25" i="27"/>
  <c r="F24" i="27"/>
  <c r="D26" i="27"/>
  <c r="D24" i="27"/>
  <c r="D25" i="27"/>
  <c r="B36" i="1" l="1"/>
  <c r="M7" i="7" l="1"/>
  <c r="M3" i="9" l="1"/>
  <c r="N4" i="4" l="1"/>
  <c r="N5" i="4"/>
  <c r="N6" i="4"/>
  <c r="N7" i="4"/>
  <c r="N8" i="4"/>
  <c r="N9" i="4"/>
  <c r="N10" i="4"/>
  <c r="N11" i="4"/>
  <c r="N3" i="4"/>
  <c r="M4" i="5"/>
  <c r="M5" i="5"/>
  <c r="M6" i="5"/>
  <c r="M7" i="5"/>
  <c r="N4" i="13"/>
  <c r="N5" i="13"/>
  <c r="N6" i="13"/>
  <c r="N7" i="13"/>
  <c r="N8" i="13"/>
  <c r="N3" i="13"/>
  <c r="C12" i="4" l="1"/>
  <c r="M4" i="7"/>
  <c r="B32" i="1" l="1"/>
  <c r="M3" i="6" l="1"/>
  <c r="L7" i="1" l="1"/>
  <c r="M7" i="1"/>
  <c r="N7" i="1"/>
  <c r="O7" i="1"/>
  <c r="P7" i="1"/>
  <c r="Q7" i="1"/>
  <c r="R7" i="1"/>
  <c r="S7" i="1"/>
  <c r="T7" i="1"/>
  <c r="N8" i="1"/>
  <c r="O8" i="1"/>
  <c r="P8" i="1"/>
  <c r="Q8" i="1"/>
  <c r="R8" i="1"/>
  <c r="S8" i="1"/>
  <c r="T8" i="1"/>
  <c r="Q6" i="1" l="1"/>
  <c r="S6" i="1"/>
  <c r="T6" i="28"/>
  <c r="T7" i="28"/>
  <c r="T8" i="28"/>
  <c r="T9" i="28"/>
  <c r="T10" i="28"/>
  <c r="T11" i="28"/>
  <c r="T12" i="28"/>
  <c r="T13" i="28"/>
  <c r="T14" i="28"/>
  <c r="T15" i="28"/>
  <c r="T16" i="28"/>
  <c r="T17" i="28"/>
  <c r="T18" i="28"/>
  <c r="T19" i="28"/>
  <c r="T20" i="28"/>
  <c r="T21" i="28"/>
  <c r="T22" i="28"/>
  <c r="T23" i="28"/>
  <c r="T24" i="28"/>
  <c r="T25" i="28"/>
  <c r="T26" i="28"/>
  <c r="T27" i="28"/>
  <c r="T28" i="28"/>
  <c r="T29" i="28"/>
  <c r="T30" i="28"/>
  <c r="T31" i="28"/>
  <c r="T32" i="28"/>
  <c r="T33" i="28"/>
  <c r="T34" i="28"/>
  <c r="T35" i="28"/>
  <c r="T36" i="28"/>
  <c r="T5" i="28"/>
  <c r="T208" i="28"/>
  <c r="K210" i="28"/>
  <c r="L210" i="28"/>
  <c r="M210" i="28"/>
  <c r="M212" i="28" s="1"/>
  <c r="N6" i="1" s="1"/>
  <c r="N210" i="28"/>
  <c r="N212" i="28" s="1"/>
  <c r="O6" i="1" s="1"/>
  <c r="O210" i="28"/>
  <c r="P210" i="28"/>
  <c r="Q210" i="28"/>
  <c r="R210" i="28"/>
  <c r="S210" i="28"/>
  <c r="J210" i="28"/>
  <c r="H212" i="28"/>
  <c r="B6" i="1" s="1"/>
  <c r="H211" i="28"/>
  <c r="L211" i="28" s="1"/>
  <c r="H210" i="28"/>
  <c r="S212" i="28"/>
  <c r="T6" i="1" s="1"/>
  <c r="R212" i="28"/>
  <c r="Q212" i="28"/>
  <c r="R6" i="1" s="1"/>
  <c r="P212" i="28"/>
  <c r="O212" i="28"/>
  <c r="P6" i="1" s="1"/>
  <c r="U4" i="1"/>
  <c r="P19" i="27"/>
  <c r="P18" i="27"/>
  <c r="P17" i="27"/>
  <c r="P16" i="27"/>
  <c r="P15" i="27"/>
  <c r="P14" i="27"/>
  <c r="P13" i="27"/>
  <c r="P12" i="27"/>
  <c r="P11" i="27"/>
  <c r="P10" i="27"/>
  <c r="P6" i="27"/>
  <c r="G24" i="27"/>
  <c r="H24" i="27"/>
  <c r="I24" i="27"/>
  <c r="I26" i="27" s="1"/>
  <c r="N5" i="1" s="1"/>
  <c r="J24" i="27"/>
  <c r="J26" i="27" s="1"/>
  <c r="O5" i="1" s="1"/>
  <c r="K24" i="27"/>
  <c r="K26" i="27" s="1"/>
  <c r="P5" i="1" s="1"/>
  <c r="L24" i="27"/>
  <c r="L26" i="27" s="1"/>
  <c r="Q5" i="1" s="1"/>
  <c r="M24" i="27"/>
  <c r="M26" i="27" s="1"/>
  <c r="R5" i="1" s="1"/>
  <c r="N24" i="27"/>
  <c r="N26" i="27" s="1"/>
  <c r="S5" i="1" s="1"/>
  <c r="O24" i="27"/>
  <c r="O26" i="27" s="1"/>
  <c r="T5" i="1" s="1"/>
  <c r="G25" i="27"/>
  <c r="B5" i="1"/>
  <c r="P199" i="29"/>
  <c r="R199" i="29"/>
  <c r="R192" i="29"/>
  <c r="R185" i="29"/>
  <c r="R178" i="29"/>
  <c r="R171" i="29"/>
  <c r="R164" i="29"/>
  <c r="R157" i="29"/>
  <c r="R150" i="29"/>
  <c r="R197" i="29" s="1"/>
  <c r="Q141" i="29"/>
  <c r="Q135" i="29"/>
  <c r="Q127" i="29"/>
  <c r="Q120" i="29"/>
  <c r="Q113" i="29"/>
  <c r="Q106" i="29"/>
  <c r="Q92" i="29"/>
  <c r="Q85" i="29"/>
  <c r="P76" i="29"/>
  <c r="P69" i="29"/>
  <c r="P62" i="29"/>
  <c r="P55" i="29"/>
  <c r="P48" i="29"/>
  <c r="P41" i="29"/>
  <c r="P34" i="29"/>
  <c r="P197" i="29" s="1"/>
  <c r="O19" i="29"/>
  <c r="O11" i="29"/>
  <c r="O197" i="29" s="1"/>
  <c r="O199" i="29" s="1"/>
  <c r="O201" i="29" s="1"/>
  <c r="J22" i="1"/>
  <c r="B33" i="1" s="1"/>
  <c r="B34" i="1" s="1"/>
  <c r="B7" i="1" l="1"/>
  <c r="U201" i="29"/>
  <c r="G26" i="27"/>
  <c r="L5" i="1" s="1"/>
  <c r="P24" i="27"/>
  <c r="J211" i="28"/>
  <c r="T211" i="28" s="1"/>
  <c r="K211" i="28"/>
  <c r="K212" i="28" s="1"/>
  <c r="L6" i="1" s="1"/>
  <c r="T210" i="28"/>
  <c r="L212" i="28"/>
  <c r="M6" i="1" s="1"/>
  <c r="H25" i="27"/>
  <c r="H26" i="27" s="1"/>
  <c r="M5" i="1" s="1"/>
  <c r="B42" i="1" s="1"/>
  <c r="Q197" i="29"/>
  <c r="Q199" i="29" s="1"/>
  <c r="O202" i="29" s="1"/>
  <c r="AE201" i="29" l="1"/>
  <c r="K7" i="1"/>
  <c r="B8" i="1"/>
  <c r="V202" i="29"/>
  <c r="L8" i="1" s="1"/>
  <c r="U202" i="29"/>
  <c r="W202" i="29"/>
  <c r="M8" i="1" s="1"/>
  <c r="J212" i="28"/>
  <c r="P25" i="27"/>
  <c r="B43" i="1" l="1"/>
  <c r="U7" i="1"/>
  <c r="K8" i="1"/>
  <c r="AE202" i="29"/>
  <c r="T212" i="28"/>
  <c r="K6" i="1"/>
  <c r="U6" i="1" s="1"/>
  <c r="P26" i="27"/>
  <c r="K5" i="1"/>
  <c r="B44" i="1" l="1"/>
  <c r="U8" i="1"/>
  <c r="U5" i="1"/>
  <c r="I22" i="1"/>
  <c r="M6" i="7" l="1"/>
  <c r="M14" i="7"/>
  <c r="L16" i="7"/>
  <c r="K16" i="7"/>
  <c r="J16" i="7"/>
  <c r="I16" i="7"/>
  <c r="H16" i="7"/>
  <c r="G16" i="7"/>
  <c r="F16" i="7"/>
  <c r="N13" i="1" s="1"/>
  <c r="E16" i="7"/>
  <c r="D16" i="7"/>
  <c r="C16" i="7"/>
  <c r="B16" i="7"/>
  <c r="M15" i="7"/>
  <c r="M5" i="7"/>
  <c r="M10" i="7"/>
  <c r="M16" i="7" l="1"/>
  <c r="K13" i="1" l="1"/>
  <c r="L13" i="1"/>
  <c r="M13" i="1"/>
  <c r="O13" i="1"/>
  <c r="P13" i="1"/>
  <c r="Q13" i="1"/>
  <c r="R13" i="1"/>
  <c r="S13" i="1"/>
  <c r="T13" i="1"/>
  <c r="U13" i="1" l="1"/>
  <c r="B39" i="21" l="1"/>
  <c r="D39" i="21"/>
  <c r="B12" i="21"/>
  <c r="B41" i="21" s="1"/>
  <c r="E19" i="21"/>
  <c r="E20" i="21"/>
  <c r="E21" i="21"/>
  <c r="E22" i="21"/>
  <c r="E23" i="21"/>
  <c r="E24" i="21"/>
  <c r="E26" i="21"/>
  <c r="E27" i="21"/>
  <c r="E28" i="21"/>
  <c r="E29" i="21"/>
  <c r="E31" i="21"/>
  <c r="E32" i="21"/>
  <c r="E34" i="21"/>
  <c r="E35" i="21"/>
  <c r="E37" i="21"/>
  <c r="E38" i="21"/>
  <c r="C4" i="21"/>
  <c r="C11" i="21"/>
  <c r="M4" i="6" l="1"/>
  <c r="M5" i="6"/>
  <c r="D11" i="21"/>
  <c r="D9" i="21"/>
  <c r="D7" i="21"/>
  <c r="D5" i="21"/>
  <c r="D3" i="21"/>
  <c r="C36" i="21"/>
  <c r="C30" i="21"/>
  <c r="C25" i="21"/>
  <c r="C5" i="21"/>
  <c r="C3" i="21"/>
  <c r="C17" i="21"/>
  <c r="C15" i="21"/>
  <c r="D10" i="21"/>
  <c r="D8" i="21"/>
  <c r="D6" i="21"/>
  <c r="D4" i="21"/>
  <c r="D2" i="21"/>
  <c r="C33" i="21"/>
  <c r="C9" i="21"/>
  <c r="C6" i="21"/>
  <c r="C18" i="21"/>
  <c r="C2" i="21"/>
  <c r="C16" i="21"/>
  <c r="C13" i="20"/>
  <c r="C15" i="20"/>
  <c r="B71" i="20"/>
  <c r="C14" i="20"/>
  <c r="B73" i="20"/>
  <c r="B70" i="20"/>
  <c r="B72" i="20"/>
  <c r="C16" i="20" l="1"/>
  <c r="E16" i="21"/>
  <c r="E2" i="21"/>
  <c r="C12" i="21"/>
  <c r="E18" i="21"/>
  <c r="E6" i="21"/>
  <c r="E9" i="21"/>
  <c r="E33" i="21"/>
  <c r="D12" i="21"/>
  <c r="D41" i="21" s="1"/>
  <c r="E4" i="21"/>
  <c r="E8" i="21"/>
  <c r="E10" i="21"/>
  <c r="C39" i="21"/>
  <c r="E15" i="21"/>
  <c r="E17" i="21"/>
  <c r="E3" i="21"/>
  <c r="E5" i="21"/>
  <c r="E25" i="21"/>
  <c r="E30" i="21"/>
  <c r="E36" i="21"/>
  <c r="E7" i="21"/>
  <c r="E11" i="21"/>
  <c r="B4" i="1"/>
  <c r="B74" i="20"/>
  <c r="B69" i="20"/>
  <c r="B75" i="20" l="1"/>
  <c r="C69" i="20"/>
  <c r="C74" i="20"/>
  <c r="E12" i="21"/>
  <c r="C41" i="21"/>
  <c r="E39" i="21"/>
  <c r="D12" i="4"/>
  <c r="E12" i="4"/>
  <c r="E13" i="4" s="1"/>
  <c r="F12" i="4"/>
  <c r="F13" i="4" s="1"/>
  <c r="G12" i="4"/>
  <c r="H12" i="4"/>
  <c r="H13" i="4" s="1"/>
  <c r="I12" i="4"/>
  <c r="I13" i="4" s="1"/>
  <c r="J12" i="4"/>
  <c r="J13" i="4" s="1"/>
  <c r="K12" i="4"/>
  <c r="K13" i="4" s="1"/>
  <c r="L12" i="4"/>
  <c r="L13" i="4" s="1"/>
  <c r="M12" i="4"/>
  <c r="M13" i="4" s="1"/>
  <c r="G13" i="4" l="1"/>
  <c r="N9" i="1" s="1"/>
  <c r="N12" i="4"/>
  <c r="N13" i="4" s="1"/>
  <c r="E41" i="21"/>
  <c r="C71" i="20"/>
  <c r="C75" i="20"/>
  <c r="C72" i="20"/>
  <c r="C73" i="20"/>
  <c r="C70" i="20"/>
  <c r="C9" i="13" l="1"/>
  <c r="B14" i="1" s="1"/>
  <c r="D9" i="13"/>
  <c r="K14" i="1" s="1"/>
  <c r="E9" i="13"/>
  <c r="L14" i="1" s="1"/>
  <c r="F9" i="13"/>
  <c r="M14" i="1" s="1"/>
  <c r="G9" i="13"/>
  <c r="N14" i="1" s="1"/>
  <c r="H9" i="13"/>
  <c r="O14" i="1" s="1"/>
  <c r="I9" i="13"/>
  <c r="P14" i="1" s="1"/>
  <c r="J9" i="13"/>
  <c r="Q14" i="1" s="1"/>
  <c r="K9" i="13"/>
  <c r="R14" i="1" s="1"/>
  <c r="L9" i="13"/>
  <c r="S14" i="1" s="1"/>
  <c r="M9" i="13"/>
  <c r="T14" i="1" s="1"/>
  <c r="U14" i="1" l="1"/>
  <c r="N9" i="13"/>
  <c r="D13" i="4" l="1"/>
  <c r="K9" i="1" s="1"/>
  <c r="L9" i="1"/>
  <c r="M9" i="1"/>
  <c r="O9" i="1"/>
  <c r="P9" i="1"/>
  <c r="Q9" i="1"/>
  <c r="R9" i="1"/>
  <c r="S9" i="1"/>
  <c r="T9" i="1"/>
  <c r="C13" i="4"/>
  <c r="B9" i="1" s="1"/>
  <c r="B45" i="1" l="1"/>
  <c r="U9" i="1"/>
  <c r="L8" i="5"/>
  <c r="T12" i="1" s="1"/>
  <c r="C8" i="5"/>
  <c r="D8" i="5"/>
  <c r="L12" i="1" s="1"/>
  <c r="E8" i="5"/>
  <c r="F8" i="5"/>
  <c r="N12" i="1" s="1"/>
  <c r="G8" i="5"/>
  <c r="O12" i="1" s="1"/>
  <c r="H8" i="5"/>
  <c r="P12" i="1" s="1"/>
  <c r="I8" i="5"/>
  <c r="Q12" i="1" s="1"/>
  <c r="J8" i="5"/>
  <c r="R12" i="1" s="1"/>
  <c r="K8" i="5"/>
  <c r="S12" i="1" s="1"/>
  <c r="K12" i="1" l="1"/>
  <c r="M8" i="5"/>
  <c r="M12" i="1"/>
  <c r="U12" i="1" s="1"/>
  <c r="B48" i="1" l="1"/>
  <c r="B8" i="5" l="1"/>
  <c r="B12" i="1" s="1"/>
  <c r="M12" i="7" l="1"/>
  <c r="M3" i="5"/>
  <c r="B13" i="1" l="1"/>
  <c r="B10" i="1"/>
  <c r="B76" i="20" s="1"/>
  <c r="B77" i="20" s="1"/>
  <c r="T10" i="1"/>
  <c r="S10" i="1"/>
  <c r="R10" i="1"/>
  <c r="Q10" i="1"/>
  <c r="P10" i="1"/>
  <c r="O10" i="1"/>
  <c r="N10" i="1"/>
  <c r="M10" i="1"/>
  <c r="L10" i="1"/>
  <c r="K10" i="1"/>
  <c r="B46" i="1" l="1"/>
  <c r="U10" i="1"/>
  <c r="D6" i="6" l="1"/>
  <c r="L11" i="1" s="1"/>
  <c r="E6" i="6"/>
  <c r="M11" i="1" s="1"/>
  <c r="F6" i="6"/>
  <c r="N11" i="1" s="1"/>
  <c r="N15" i="1" s="1"/>
  <c r="N23" i="1" s="1"/>
  <c r="G6" i="6"/>
  <c r="O11" i="1" s="1"/>
  <c r="H6" i="6"/>
  <c r="P11" i="1" s="1"/>
  <c r="I6" i="6"/>
  <c r="Q11" i="1" s="1"/>
  <c r="J6" i="6"/>
  <c r="R11" i="1" s="1"/>
  <c r="K6" i="6"/>
  <c r="S11" i="1" s="1"/>
  <c r="L6" i="6"/>
  <c r="T11" i="1" s="1"/>
  <c r="E15" i="1"/>
  <c r="E22" i="1" s="1"/>
  <c r="F15" i="1"/>
  <c r="G15" i="1"/>
  <c r="G22" i="1" s="1"/>
  <c r="H15" i="1"/>
  <c r="C6" i="6"/>
  <c r="K11" i="1" s="1"/>
  <c r="B6" i="6"/>
  <c r="B11" i="1" s="1"/>
  <c r="B15" i="1" s="1"/>
  <c r="B47" i="1" l="1"/>
  <c r="B49" i="1" s="1"/>
  <c r="U11" i="1"/>
  <c r="U15" i="1" s="1"/>
  <c r="M6" i="6"/>
  <c r="J15" i="1"/>
  <c r="T15" i="1"/>
  <c r="T23" i="1" s="1"/>
  <c r="R15" i="1"/>
  <c r="R23" i="1" s="1"/>
  <c r="P15" i="1"/>
  <c r="P23" i="1" s="1"/>
  <c r="L15" i="1"/>
  <c r="L23" i="1" s="1"/>
  <c r="K15" i="1"/>
  <c r="K23" i="1" s="1"/>
  <c r="I15" i="1"/>
  <c r="S15" i="1"/>
  <c r="S23" i="1" s="1"/>
  <c r="Q15" i="1"/>
  <c r="Q23" i="1" s="1"/>
  <c r="O15" i="1"/>
  <c r="O23" i="1" s="1"/>
  <c r="M15" i="1"/>
  <c r="M23" i="1" s="1"/>
  <c r="H22" i="1"/>
  <c r="D15" i="1"/>
  <c r="D22" i="1" s="1"/>
  <c r="C15" i="1"/>
  <c r="C16" i="1" l="1"/>
  <c r="N16" i="1"/>
  <c r="J16" i="1"/>
  <c r="M16" i="1"/>
  <c r="K16" i="1"/>
  <c r="I16" i="1"/>
  <c r="L16" i="1"/>
  <c r="C22" i="1"/>
  <c r="D16" i="1" l="1"/>
  <c r="F22" i="1" l="1"/>
  <c r="B37" i="1" l="1"/>
  <c r="B38" i="1" s="1"/>
  <c r="F16" i="1"/>
  <c r="G16" i="1"/>
  <c r="E16" i="1"/>
  <c r="B39" i="1" l="1"/>
  <c r="B52" i="1" s="1"/>
  <c r="B50" i="1"/>
  <c r="O16" i="1"/>
  <c r="P16" i="1"/>
  <c r="Q16" i="1"/>
  <c r="R16" i="1"/>
  <c r="S16" i="1"/>
  <c r="T16" i="1"/>
  <c r="H16" i="1"/>
</calcChain>
</file>

<file path=xl/comments1.xml><?xml version="1.0" encoding="utf-8"?>
<comments xmlns="http://schemas.openxmlformats.org/spreadsheetml/2006/main">
  <authors>
    <author>Michael Brown</author>
  </authors>
  <commentList>
    <comment ref="D6" authorId="0" shapeId="0">
      <text>
        <r>
          <rPr>
            <b/>
            <sz val="8"/>
            <color indexed="81"/>
            <rFont val="Tahoma"/>
            <family val="2"/>
          </rPr>
          <t>Michael Brown:</t>
        </r>
        <r>
          <rPr>
            <sz val="8"/>
            <color indexed="81"/>
            <rFont val="Tahoma"/>
            <family val="2"/>
          </rPr>
          <t xml:space="preserve">
Only those dwellings approved in outline. Those given full permission can be found in sheet b2</t>
        </r>
      </text>
    </comment>
  </commentList>
</comments>
</file>

<file path=xl/comments2.xml><?xml version="1.0" encoding="utf-8"?>
<comments xmlns="http://schemas.openxmlformats.org/spreadsheetml/2006/main">
  <authors>
    <author>Michael Brown</author>
  </authors>
  <commentList>
    <comment ref="D208" authorId="0" shapeId="0">
      <text>
        <r>
          <rPr>
            <b/>
            <sz val="8"/>
            <color indexed="81"/>
            <rFont val="Tahoma"/>
            <family val="2"/>
          </rPr>
          <t>Michael Brown:</t>
        </r>
        <r>
          <rPr>
            <sz val="8"/>
            <color indexed="81"/>
            <rFont val="Tahoma"/>
            <family val="2"/>
          </rPr>
          <t xml:space="preserve">
Only those dwellings with full permission. Those with outline permission can be found in sheet b1</t>
        </r>
      </text>
    </comment>
  </commentList>
</comments>
</file>

<file path=xl/comments3.xml><?xml version="1.0" encoding="utf-8"?>
<comments xmlns="http://schemas.openxmlformats.org/spreadsheetml/2006/main">
  <authors>
    <author>Michael Brown</author>
  </authors>
  <commentList>
    <comment ref="C7" authorId="0" shapeId="0">
      <text>
        <r>
          <rPr>
            <b/>
            <sz val="8"/>
            <color indexed="81"/>
            <rFont val="Tahoma"/>
            <family val="2"/>
          </rPr>
          <t>Michael Brown:</t>
        </r>
        <r>
          <rPr>
            <sz val="8"/>
            <color indexed="81"/>
            <rFont val="Tahoma"/>
            <family val="2"/>
          </rPr>
          <t xml:space="preserve">
Local Plan allocation was 6, now expected 20</t>
        </r>
      </text>
    </comment>
  </commentList>
</comments>
</file>

<file path=xl/comments4.xml><?xml version="1.0" encoding="utf-8"?>
<comments xmlns="http://schemas.openxmlformats.org/spreadsheetml/2006/main">
  <authors>
    <author>Michael Brown</author>
  </authors>
  <commentList>
    <comment ref="B4" authorId="0" shapeId="0">
      <text>
        <r>
          <rPr>
            <b/>
            <sz val="8"/>
            <color indexed="81"/>
            <rFont val="Tahoma"/>
            <family val="2"/>
          </rPr>
          <t>Michael Brown:</t>
        </r>
        <r>
          <rPr>
            <sz val="8"/>
            <color indexed="81"/>
            <rFont val="Tahoma"/>
            <family val="2"/>
          </rPr>
          <t xml:space="preserve">
Local plan allocation is 250, with 225 expected in the plan period</t>
        </r>
      </text>
    </comment>
  </commentList>
</comments>
</file>

<file path=xl/comments5.xml><?xml version="1.0" encoding="utf-8"?>
<comments xmlns="http://schemas.openxmlformats.org/spreadsheetml/2006/main">
  <authors>
    <author>Michael Brown</author>
  </authors>
  <commentList>
    <comment ref="B4" authorId="0" shapeId="0">
      <text>
        <r>
          <rPr>
            <b/>
            <sz val="8"/>
            <color indexed="81"/>
            <rFont val="Tahoma"/>
            <family val="2"/>
          </rPr>
          <t>Michael Brown:</t>
        </r>
        <r>
          <rPr>
            <sz val="8"/>
            <color indexed="81"/>
            <rFont val="Tahoma"/>
            <family val="2"/>
          </rPr>
          <t xml:space="preserve">
Local Plan allocation is for 500, now expected 350 in the plan period</t>
        </r>
      </text>
    </comment>
    <comment ref="B9" authorId="0" shapeId="0">
      <text>
        <r>
          <rPr>
            <b/>
            <sz val="8"/>
            <color indexed="81"/>
            <rFont val="Tahoma"/>
            <family val="2"/>
          </rPr>
          <t>Michael Brown:</t>
        </r>
        <r>
          <rPr>
            <sz val="8"/>
            <color indexed="81"/>
            <rFont val="Tahoma"/>
            <family val="2"/>
          </rPr>
          <t xml:space="preserve">
Local plan allocation was 640, now expected 700, of which 685 in the plan period</t>
        </r>
      </text>
    </comment>
    <comment ref="B12" authorId="0" shapeId="0">
      <text>
        <r>
          <rPr>
            <b/>
            <sz val="8"/>
            <color indexed="81"/>
            <rFont val="Tahoma"/>
            <family val="2"/>
          </rPr>
          <t>Michael Brown:</t>
        </r>
        <r>
          <rPr>
            <sz val="8"/>
            <color indexed="81"/>
            <rFont val="Tahoma"/>
            <family val="2"/>
          </rPr>
          <t xml:space="preserve">
Local Plan allocation was 760, now expected 805</t>
        </r>
      </text>
    </comment>
    <comment ref="B15" authorId="0" shapeId="0">
      <text>
        <r>
          <rPr>
            <b/>
            <sz val="8"/>
            <color indexed="81"/>
            <rFont val="Tahoma"/>
            <family val="2"/>
          </rPr>
          <t>Michael Brown:</t>
        </r>
        <r>
          <rPr>
            <sz val="8"/>
            <color indexed="81"/>
            <rFont val="Tahoma"/>
            <family val="2"/>
          </rPr>
          <t xml:space="preserve">
Local Plan allocation was 1800 in the plan period, with up to 4000 in total. Now expected 1300 in the plan period.</t>
        </r>
      </text>
    </comment>
  </commentList>
</comments>
</file>

<file path=xl/comments6.xml><?xml version="1.0" encoding="utf-8"?>
<comments xmlns="http://schemas.openxmlformats.org/spreadsheetml/2006/main">
  <authors>
    <author>Michael Brown</author>
  </authors>
  <commentList>
    <comment ref="B4" authorId="0" shapeId="0">
      <text>
        <r>
          <rPr>
            <b/>
            <sz val="8"/>
            <color indexed="81"/>
            <rFont val="Tahoma"/>
            <family val="2"/>
          </rPr>
          <t>Michael Brown:</t>
        </r>
        <r>
          <rPr>
            <sz val="8"/>
            <color indexed="81"/>
            <rFont val="Tahoma"/>
            <family val="2"/>
          </rPr>
          <t xml:space="preserve">
Full allocation is 6 dwellings, with 3 accounted for in W/18/1679. This entry reflects the remaining part of the allocation.</t>
        </r>
      </text>
    </comment>
    <comment ref="B8" authorId="0" shapeId="0">
      <text>
        <r>
          <rPr>
            <b/>
            <sz val="8"/>
            <color indexed="81"/>
            <rFont val="Tahoma"/>
            <family val="2"/>
          </rPr>
          <t>Michael Brown:</t>
        </r>
        <r>
          <rPr>
            <sz val="8"/>
            <color indexed="81"/>
            <rFont val="Tahoma"/>
            <family val="2"/>
          </rPr>
          <t xml:space="preserve">
The likely nature and size of any development on this allocation is currently unclear.</t>
        </r>
      </text>
    </comment>
  </commentList>
</comments>
</file>

<file path=xl/sharedStrings.xml><?xml version="1.0" encoding="utf-8"?>
<sst xmlns="http://schemas.openxmlformats.org/spreadsheetml/2006/main" count="1327" uniqueCount="907">
  <si>
    <t>2011/12</t>
  </si>
  <si>
    <t>2012/13</t>
  </si>
  <si>
    <t>2013/14</t>
  </si>
  <si>
    <t>2014/15</t>
  </si>
  <si>
    <t>2015/16</t>
  </si>
  <si>
    <t>2016/17</t>
  </si>
  <si>
    <t>2017/18</t>
  </si>
  <si>
    <t>2018/19</t>
  </si>
  <si>
    <t>2019/20</t>
  </si>
  <si>
    <t>2020/21</t>
  </si>
  <si>
    <t>2021/22</t>
  </si>
  <si>
    <t>2023/24</t>
  </si>
  <si>
    <t>2024/25</t>
  </si>
  <si>
    <t>2025/26</t>
  </si>
  <si>
    <t>2026/27</t>
  </si>
  <si>
    <t>2027/28</t>
  </si>
  <si>
    <t>2028/29</t>
  </si>
  <si>
    <t>Total</t>
  </si>
  <si>
    <t>Telephone Exchange</t>
  </si>
  <si>
    <t>Nelson Club, Car park</t>
  </si>
  <si>
    <t>Talisman Theatre</t>
  </si>
  <si>
    <t>Cape Road/ Millers Road</t>
  </si>
  <si>
    <t>Cubbington</t>
  </si>
  <si>
    <t>Kingswood</t>
  </si>
  <si>
    <t>Radford Semele</t>
  </si>
  <si>
    <t>Barford</t>
  </si>
  <si>
    <t>Baginton</t>
  </si>
  <si>
    <t>Burton Green</t>
  </si>
  <si>
    <t>Hatton Park</t>
  </si>
  <si>
    <t>Leek Wootton</t>
  </si>
  <si>
    <t>Hampton Magna</t>
  </si>
  <si>
    <t>TOTAL</t>
  </si>
  <si>
    <t>Year</t>
  </si>
  <si>
    <t>Actual Completions</t>
  </si>
  <si>
    <t>Forecast Completions</t>
  </si>
  <si>
    <t>Lock Lane</t>
  </si>
  <si>
    <t>SHLAA Ref</t>
  </si>
  <si>
    <t>L01</t>
  </si>
  <si>
    <t>L30</t>
  </si>
  <si>
    <t>L32</t>
  </si>
  <si>
    <t>W25</t>
  </si>
  <si>
    <t>W29</t>
  </si>
  <si>
    <t>K15</t>
  </si>
  <si>
    <t>W40</t>
  </si>
  <si>
    <t>2022/23</t>
  </si>
  <si>
    <t>Land at Montague Road</t>
  </si>
  <si>
    <t>Former sewage Works, Harbury Lane</t>
  </si>
  <si>
    <t>Completions</t>
  </si>
  <si>
    <t>W43</t>
  </si>
  <si>
    <t>Total - less 10%</t>
  </si>
  <si>
    <t>Cumulative Total</t>
  </si>
  <si>
    <t>Bishops Tachbrook</t>
  </si>
  <si>
    <t>Housing Trajectory 2011 - 2029</t>
  </si>
  <si>
    <t>Year 1</t>
  </si>
  <si>
    <t>Year 2</t>
  </si>
  <si>
    <t>Year 3</t>
  </si>
  <si>
    <t>Year 4</t>
  </si>
  <si>
    <t>Year 5</t>
  </si>
  <si>
    <t>Year 6</t>
  </si>
  <si>
    <t>Year 7</t>
  </si>
  <si>
    <t>Year 8</t>
  </si>
  <si>
    <t>Year 9</t>
  </si>
  <si>
    <t>Year 10</t>
  </si>
  <si>
    <t>L06</t>
  </si>
  <si>
    <t>W/15/0981</t>
  </si>
  <si>
    <t>W/14/0300</t>
  </si>
  <si>
    <t>Outline</t>
  </si>
  <si>
    <t>W/14/0967</t>
  </si>
  <si>
    <t>W/15/1862</t>
  </si>
  <si>
    <t>W/15/0905</t>
  </si>
  <si>
    <t>W/15/2129</t>
  </si>
  <si>
    <t>Baddesley Clinton</t>
  </si>
  <si>
    <t>Stoneleigh</t>
  </si>
  <si>
    <t>W/15/1999</t>
  </si>
  <si>
    <t>Lapworth</t>
  </si>
  <si>
    <t>Beausale</t>
  </si>
  <si>
    <t>Ashow</t>
  </si>
  <si>
    <t>Bubbenhall</t>
  </si>
  <si>
    <t>Nexus House, 10 Coten End, Warwick, CV34 4NP</t>
  </si>
  <si>
    <t>W/15/1230</t>
  </si>
  <si>
    <t>Erection of one bedroom dwelling.</t>
  </si>
  <si>
    <t>W/15/1317</t>
  </si>
  <si>
    <t>Erection of dwelling.</t>
  </si>
  <si>
    <t>W/15/1575</t>
  </si>
  <si>
    <t>W/15/1635</t>
  </si>
  <si>
    <t>W/15/1683</t>
  </si>
  <si>
    <t>Rowington Green</t>
  </si>
  <si>
    <t>Rowington</t>
  </si>
  <si>
    <t>W/15/0728</t>
  </si>
  <si>
    <t>W/15/1036</t>
  </si>
  <si>
    <t>Erection of two dwellings</t>
  </si>
  <si>
    <t>W/15/1914</t>
  </si>
  <si>
    <t>Haseley Knob</t>
  </si>
  <si>
    <t>W/15/2017</t>
  </si>
  <si>
    <t>Offchurch</t>
  </si>
  <si>
    <t>W/14/1479</t>
  </si>
  <si>
    <t>W/15/1664</t>
  </si>
  <si>
    <t>W/14/1707</t>
  </si>
  <si>
    <t>Total (Net)</t>
  </si>
  <si>
    <t>W/16/0279</t>
  </si>
  <si>
    <t>Five Year Supply</t>
  </si>
  <si>
    <t>d) Windfall Allowance</t>
  </si>
  <si>
    <t>e) Canalside &amp; Employment Regen Areas</t>
  </si>
  <si>
    <t>f) Allocated Brownfield Sites</t>
  </si>
  <si>
    <t>g) Allocated Greenfield Sites</t>
  </si>
  <si>
    <t>Urban brownfield</t>
  </si>
  <si>
    <t>Greenfield edge of Kenilworth</t>
  </si>
  <si>
    <t>Greenfield edge of Coventry</t>
  </si>
  <si>
    <t>Growth villages</t>
  </si>
  <si>
    <t>Elsewhere</t>
  </si>
  <si>
    <t>Greenfield edge of Warwick, Leamington and Whitnash</t>
  </si>
  <si>
    <t>Windfalls</t>
  </si>
  <si>
    <t>Spatial Area</t>
  </si>
  <si>
    <t>Units</t>
  </si>
  <si>
    <t>Sum of Total</t>
  </si>
  <si>
    <t>Row Labels</t>
  </si>
  <si>
    <t>Grand Total</t>
  </si>
  <si>
    <t>Sum of Remaining</t>
  </si>
  <si>
    <t>Sum of Total - 10%</t>
  </si>
  <si>
    <t>(blank)</t>
  </si>
  <si>
    <t>Growth Villages</t>
  </si>
  <si>
    <t>Small Shlaa Sites</t>
  </si>
  <si>
    <t>Commitments</t>
  </si>
  <si>
    <t>Allocated Greenfield Sites</t>
  </si>
  <si>
    <t>New Allocated Sites Jan 2016</t>
  </si>
  <si>
    <t>Allocated Brownfield Sites</t>
  </si>
  <si>
    <t>Canalside &amp; Employment Regeneration Areas</t>
  </si>
  <si>
    <t>Villages</t>
  </si>
  <si>
    <t>Commitments - April and May 2016</t>
  </si>
  <si>
    <t>Spatial Area Sub Total</t>
  </si>
  <si>
    <t>% of Spatial Area Sub Total</t>
  </si>
  <si>
    <t>NB. Gross figure used for Completions (101 losses/conversions across area)</t>
  </si>
  <si>
    <t>NB. Gross figure used for Commitments (53 losses/conversions across area)</t>
  </si>
  <si>
    <t>Limited Infill Villages</t>
  </si>
  <si>
    <t>Chessetts Wood</t>
  </si>
  <si>
    <t>Eathorpe</t>
  </si>
  <si>
    <t>Hampton-on-the-Hill</t>
  </si>
  <si>
    <t>Hatton Green</t>
  </si>
  <si>
    <t>Hatton Station</t>
  </si>
  <si>
    <t>Hill wootton</t>
  </si>
  <si>
    <t>Little Shrewley</t>
  </si>
  <si>
    <t>Lowsonford</t>
  </si>
  <si>
    <t>Norton Lindsey</t>
  </si>
  <si>
    <t>Old Milverton</t>
  </si>
  <si>
    <t>Sherbourne</t>
  </si>
  <si>
    <t>Shrewley Common</t>
  </si>
  <si>
    <t>Wasperton</t>
  </si>
  <si>
    <t>Weston-under-Wetherley</t>
  </si>
  <si>
    <t>Bishop’s Tachbrook</t>
  </si>
  <si>
    <t>Allocations</t>
  </si>
  <si>
    <t>Growth Villages Sub Total</t>
  </si>
  <si>
    <t>Limited Infill Villages Sub Total</t>
  </si>
  <si>
    <t>Villages Total</t>
  </si>
  <si>
    <t xml:space="preserve">c) Small Urban SHLAA Sites (Less 10% - rounded) </t>
  </si>
  <si>
    <t>W/16/0801</t>
  </si>
  <si>
    <t>W/15/1704</t>
  </si>
  <si>
    <t>W/16/0355</t>
  </si>
  <si>
    <t>W/15/2163</t>
  </si>
  <si>
    <t>W/16/0754</t>
  </si>
  <si>
    <t>W/16/2217</t>
  </si>
  <si>
    <t>W/16/0386</t>
  </si>
  <si>
    <t>W/16/1221</t>
  </si>
  <si>
    <t>W/16/0656</t>
  </si>
  <si>
    <t>W/16/1725</t>
  </si>
  <si>
    <t>W/16/0632</t>
  </si>
  <si>
    <t>W/16/0634</t>
  </si>
  <si>
    <t>W/16/0980</t>
  </si>
  <si>
    <t>W/15/1871</t>
  </si>
  <si>
    <t>W/15/1993</t>
  </si>
  <si>
    <t>W/16/0379</t>
  </si>
  <si>
    <t>W/16/0461</t>
  </si>
  <si>
    <t>W/16/0790</t>
  </si>
  <si>
    <t>Proposed Three Bedroom Detached Dwelling</t>
  </si>
  <si>
    <t>W/16/0793</t>
  </si>
  <si>
    <t>W/16/0902</t>
  </si>
  <si>
    <t>W/16/1165</t>
  </si>
  <si>
    <t>W/16/1197</t>
  </si>
  <si>
    <t>W/16/1267</t>
  </si>
  <si>
    <t>W/16/1577</t>
  </si>
  <si>
    <t>Erection of replacement dwelling</t>
  </si>
  <si>
    <t>W/16/0990</t>
  </si>
  <si>
    <t>W/16/1673</t>
  </si>
  <si>
    <t>W/16/1676</t>
  </si>
  <si>
    <t>W/16/1709</t>
  </si>
  <si>
    <t>W/16/1744</t>
  </si>
  <si>
    <t>W/16/2129</t>
  </si>
  <si>
    <t>W/16/2209</t>
  </si>
  <si>
    <t>W/15/1972</t>
  </si>
  <si>
    <t>W/16/0039</t>
  </si>
  <si>
    <t>W/16/1203</t>
  </si>
  <si>
    <t>W/16/1352</t>
  </si>
  <si>
    <t>W/16/1569</t>
  </si>
  <si>
    <t>W/15/1665</t>
  </si>
  <si>
    <t>W/16/1645</t>
  </si>
  <si>
    <t>W/16/2349</t>
  </si>
  <si>
    <t>W/16/1652</t>
  </si>
  <si>
    <t>W/16/2293</t>
  </si>
  <si>
    <t>Jewsons (not including Dairy site)</t>
  </si>
  <si>
    <t>Completions 2011-2017 (Net)</t>
  </si>
  <si>
    <t>h) Allocated Sites Villages</t>
  </si>
  <si>
    <t>c) Small SHLAA Sites</t>
  </si>
  <si>
    <t>e) Canalside &amp; Employment Regeneration Areas</t>
  </si>
  <si>
    <t xml:space="preserve"> f) Allocated Brownfield Sites</t>
  </si>
  <si>
    <t xml:space="preserve"> g) Allocated Greenfield Sites</t>
  </si>
  <si>
    <t>a) All Sites  - Summary of Actual and Forecast Completions</t>
  </si>
  <si>
    <t>Woodside Training Centre (H40 (part))</t>
  </si>
  <si>
    <t>Crewe Gardens (H40 (part))</t>
  </si>
  <si>
    <t>Southcrest Farm (H40 (part))</t>
  </si>
  <si>
    <t>East of Kenilworth (Thickthorn) (H06)</t>
  </si>
  <si>
    <t>Oak Lea, Finham (H08)</t>
  </si>
  <si>
    <t>Land at Kings Hill Lane (H43)</t>
  </si>
  <si>
    <t>Land at Hazelmere/Little Acre (H45)</t>
  </si>
  <si>
    <t>East of Whitnash (H03)</t>
  </si>
  <si>
    <t>Edge of Warwick, Leamington, Whitnash</t>
  </si>
  <si>
    <t xml:space="preserve">Edge of Kenilworth </t>
  </si>
  <si>
    <t>Edge of Coventry</t>
  </si>
  <si>
    <t>W/16/1830</t>
  </si>
  <si>
    <t>W/16/2080</t>
  </si>
  <si>
    <t>W/16/2282</t>
  </si>
  <si>
    <t>W/17/0252</t>
  </si>
  <si>
    <t>W/17/0277</t>
  </si>
  <si>
    <t>W/17/0440</t>
  </si>
  <si>
    <t>W/17/0465</t>
  </si>
  <si>
    <t>W/17/0606</t>
  </si>
  <si>
    <t>W/17/0823</t>
  </si>
  <si>
    <t>W/17/0911</t>
  </si>
  <si>
    <t>W/17/0913</t>
  </si>
  <si>
    <t>W/17/0998</t>
  </si>
  <si>
    <t>W/17/1098</t>
  </si>
  <si>
    <t>W/17/1224</t>
  </si>
  <si>
    <t>W/17/1294</t>
  </si>
  <si>
    <t>W/17/1348</t>
  </si>
  <si>
    <t>W/17/1385</t>
  </si>
  <si>
    <t>W/17/1457</t>
  </si>
  <si>
    <t>W/17/1496</t>
  </si>
  <si>
    <t>W/17/1612</t>
  </si>
  <si>
    <t>W/17/1658</t>
  </si>
  <si>
    <t>W/17/1721</t>
  </si>
  <si>
    <t>Erection of new dwelling</t>
  </si>
  <si>
    <t>W/17/1761</t>
  </si>
  <si>
    <t>W/17/1822</t>
  </si>
  <si>
    <t>W/17/1828</t>
  </si>
  <si>
    <t>W/17/1991</t>
  </si>
  <si>
    <t>W/17/2040</t>
  </si>
  <si>
    <t>W/17/2084</t>
  </si>
  <si>
    <t>W/17/2095</t>
  </si>
  <si>
    <t>W/17/2104</t>
  </si>
  <si>
    <t>W/17/2343</t>
  </si>
  <si>
    <t>W/17/2347</t>
  </si>
  <si>
    <t>W/16/1187</t>
  </si>
  <si>
    <t>W/16/1823</t>
  </si>
  <si>
    <t>W/17/1071</t>
  </si>
  <si>
    <t>W/16/0680</t>
  </si>
  <si>
    <t>Kenilworth school (H09)</t>
  </si>
  <si>
    <t>Kenilworth VI Form (H12)</t>
  </si>
  <si>
    <t>Court Street Area (residual excl. sites with pp)</t>
  </si>
  <si>
    <t>W/17/1724</t>
  </si>
  <si>
    <t>W/17/2328</t>
  </si>
  <si>
    <t>W/17/0754</t>
  </si>
  <si>
    <t>W/17/1483</t>
  </si>
  <si>
    <t>Idex Site, Charles Street</t>
  </si>
  <si>
    <t>Lime Avenue (not including W/16/1830)</t>
  </si>
  <si>
    <t>Heathcote Hill Farmhouse</t>
  </si>
  <si>
    <t>Edmondscote Manor</t>
  </si>
  <si>
    <t>South of Arras Blvrd H27)</t>
  </si>
  <si>
    <t>S of The Stables (H31)</t>
  </si>
  <si>
    <t>R/O Brome Hall Lane (H32)</t>
  </si>
  <si>
    <t>Former Police HQ (DS22)</t>
  </si>
  <si>
    <t>N of Rosswood Farm (H19)</t>
  </si>
  <si>
    <t>N of Birmingham Road (H28)</t>
  </si>
  <si>
    <t>Gallagher Triangle (Europa Way) (H01 - part)</t>
  </si>
  <si>
    <t>Commitments - dwellings (outline)</t>
  </si>
  <si>
    <t>Hybrid</t>
  </si>
  <si>
    <t>W/16/1915</t>
  </si>
  <si>
    <t>Two Oaks, Red Lane, Burton Green, Kenilworth, CV8 1PB</t>
  </si>
  <si>
    <t>Hybrid application comprising i) Full planning ap</t>
  </si>
  <si>
    <t>W/17/2357</t>
  </si>
  <si>
    <t>Land to the South of  Westwood Heath Road, Burton Green, Coventry</t>
  </si>
  <si>
    <t xml:space="preserve">Hybrid planning application for the erection of up </t>
  </si>
  <si>
    <t>Land at Asps Farm,bound by Europa Way and Banbury Road , Bishops Tachbrook, Leamington Spa, CV34 6SS</t>
  </si>
  <si>
    <t>Outline planning application for the erection of u</t>
  </si>
  <si>
    <t>Land North of Gallows Hill, Warwick, CV34 6SJ</t>
  </si>
  <si>
    <t>Development of up to 425 residential dwellings (</t>
  </si>
  <si>
    <t>Land between Myton Road and Europa Way Warwick,</t>
  </si>
  <si>
    <t>Revised application following planning permissio</t>
  </si>
  <si>
    <t>Rear of 207, Rugby Road, Leamington Spa</t>
  </si>
  <si>
    <t>Outline application for erection of single storey d</t>
  </si>
  <si>
    <t>Land off, Seven Acre Close, Bishops Tachbrook</t>
  </si>
  <si>
    <t>Outline application for up to 50 dwellings togeth</t>
  </si>
  <si>
    <t>W/16/0356</t>
  </si>
  <si>
    <t>Tollgate House, Banbury Road, Bishops Tachbrook, Leamington Spa, CV33 9QJ</t>
  </si>
  <si>
    <t>Replacement of Tollgate House and The Bungal</t>
  </si>
  <si>
    <t>W/17/1701</t>
  </si>
  <si>
    <t>Riverside House, Milverton Hill, Leamington Spa, CV32 5HZ</t>
  </si>
  <si>
    <t>Outline planning application including access an</t>
  </si>
  <si>
    <t>W/17/2150</t>
  </si>
  <si>
    <t>Land On The East Side Of, Warwick Road, Kenilworth</t>
  </si>
  <si>
    <t>Outline application with all matters reserved exc</t>
  </si>
  <si>
    <t>W/18/0190</t>
  </si>
  <si>
    <t>Unit 3, Holly House, Queensway, Leamington Spa, CV31 3LZ</t>
  </si>
  <si>
    <t>Outline application for the demolition of the exis</t>
  </si>
  <si>
    <t>W/18/0606</t>
  </si>
  <si>
    <t>Land at the Triangle, Lower Heathcote Farm, Warwick</t>
  </si>
  <si>
    <t>Outline application for up to 150 dwellings (inclu</t>
  </si>
  <si>
    <t>W/18/1435</t>
  </si>
  <si>
    <t>Land South of Gallows Hill / Banbury Road, Warwick, CV34 6RN</t>
  </si>
  <si>
    <t xml:space="preserve">Application for outline planning permission, with </t>
  </si>
  <si>
    <t>W/18/1811</t>
  </si>
  <si>
    <t>Land South of Lloyd Close, Hampton Magna, Budbrooke</t>
  </si>
  <si>
    <t>W/18/2183</t>
  </si>
  <si>
    <t>18 Greville Smith Avenue, Whitnash, Leamington Spa, CV31 2HQ</t>
  </si>
  <si>
    <t>Outline application for the erection of 1no. 2 bed</t>
  </si>
  <si>
    <t>Commitments - dwellings (full permission)</t>
  </si>
  <si>
    <t>Under construction</t>
  </si>
  <si>
    <t>Completed</t>
  </si>
  <si>
    <t>Full</t>
  </si>
  <si>
    <t>W/02/1636</t>
  </si>
  <si>
    <t>HILL FARM, OFFCHURCH ROAD, CUBBINGTON.</t>
  </si>
  <si>
    <t xml:space="preserve">Variation of Condition No. 1 of P.P. W971539 to </t>
  </si>
  <si>
    <t>W/05/1446</t>
  </si>
  <si>
    <t>Park Farm Barns, Stareton Lane, Stoneleigh, Kenilworth, CV8 2LL</t>
  </si>
  <si>
    <t>Conversion of barns to 3 live-work units</t>
  </si>
  <si>
    <t>W/08/0878</t>
  </si>
  <si>
    <t>14 Wise Street, Leamington Spa, CV31 3AP</t>
  </si>
  <si>
    <t xml:space="preserve">Demolition of existing commercial premises and </t>
  </si>
  <si>
    <t>W/08/1438</t>
  </si>
  <si>
    <t>16 Wise Street/5 &amp; 6 Wise Terrace, Leamington Spa, CV31 3AP</t>
  </si>
  <si>
    <t>Construction of 7 apartments and 8 parking spa</t>
  </si>
  <si>
    <t>W/13/1118</t>
  </si>
  <si>
    <t>15 Watersfield Gardens, Leamington Spa, CV31 1NT</t>
  </si>
  <si>
    <t>Erection of dwelling to rear/side garden of 15 W</t>
  </si>
  <si>
    <t>W/13/1552</t>
  </si>
  <si>
    <t>Monastery Of Poor Clares, Rising Lane, Baddesley Clinton, Solihull  B93 0DE</t>
  </si>
  <si>
    <t xml:space="preserve">Alteration and extensions to former Poor Clare's </t>
  </si>
  <si>
    <t>W/14/0357</t>
  </si>
  <si>
    <t>51 Llewellyn Road, Leamington Spa, CV31 2BJ</t>
  </si>
  <si>
    <t>Change of use from 5 bedroomed HMO (Use Cla</t>
  </si>
  <si>
    <t>W/14/0958</t>
  </si>
  <si>
    <t>Abbotsford School, Bridge Street, Kenilworth, CV8 1BP</t>
  </si>
  <si>
    <t>Demolition of part of rear wing of existing main b</t>
  </si>
  <si>
    <t>W/14/1305</t>
  </si>
  <si>
    <t>1 Trinity Mews, Priory Road, Warwick, CV34 4NA</t>
  </si>
  <si>
    <t xml:space="preserve">Change of use and conversion from offices (Use </t>
  </si>
  <si>
    <t>Bridge Dental Practice, Court Street, Leamington Spa, CV31 2BB</t>
  </si>
  <si>
    <t>Additional storey extension and internal alteratio</t>
  </si>
  <si>
    <t>Amara, 7 Court Street, Leamington Spa, CV31 2BB</t>
  </si>
  <si>
    <t>Demolish nightclub/public house (retaining base</t>
  </si>
  <si>
    <t>Land adjacent to 3A Cross Street, Leamington Spa, CV32 4PX</t>
  </si>
  <si>
    <t xml:space="preserve">Construction of a 3 storey building consisting of </t>
  </si>
  <si>
    <t>Station Approach, Leamington Spa, CV31 3NN</t>
  </si>
  <si>
    <t>Demolition of the existing bus depot, car sales l</t>
  </si>
  <si>
    <t>17 Whitnash Road, Whitnash, Leamington Spa, CV31 2HW</t>
  </si>
  <si>
    <t xml:space="preserve">Demolition of existing bungalow; construction of </t>
  </si>
  <si>
    <t>Land off, Charles Street, Warwick, CV34 5LQ</t>
  </si>
  <si>
    <t>Land adjacent, 8 Dalehouse Lane, Kenilworth, CV8 2HX</t>
  </si>
  <si>
    <t>16 Whitnash Road, Whitnash, Leamington Spa, CV31 2HN</t>
  </si>
  <si>
    <t>Proposed new dwelling on land adjacent 16 Wh</t>
  </si>
  <si>
    <t>56 Southam Road, Radford Semele, Leamington Spa, CV31 1TA</t>
  </si>
  <si>
    <t xml:space="preserve">Erection of 1no. dwellinghouse and alteration to </t>
  </si>
  <si>
    <t>120 Shrubland Street, Leamington Spa, CV31 2AR</t>
  </si>
  <si>
    <t>Proposed conversion of Bakery into 4 number tw</t>
  </si>
  <si>
    <t>Lapworth Farm, Spring Lane, Lapworth, Solihull, B94 5NS</t>
  </si>
  <si>
    <t xml:space="preserve">Alterations and conversion of existing two storey </t>
  </si>
  <si>
    <t>Land to Rear of Avon Court, School Lane, Kenilworth</t>
  </si>
  <si>
    <t>Proposed chalet style house, land to rear of Avo</t>
  </si>
  <si>
    <t>Haseley Manor, Haseley Business Centre, Birmingham Road, Hatton, Warwick, CV35 7LS</t>
  </si>
  <si>
    <t>Conversion of Haseley Manor to 13 no. apartme</t>
  </si>
  <si>
    <t>Land at  Lower Heathcote Farm, Harbury Lane, Warwick, CV34 6SL</t>
  </si>
  <si>
    <t>Submission of all reserved matters as required b</t>
  </si>
  <si>
    <t>39 High Street, Kenilworth, CV8 1LY</t>
  </si>
  <si>
    <t xml:space="preserve">Demolition of existing dwelling in a Conservation </t>
  </si>
  <si>
    <t>Land at Hillcrest, Haseley Knob, Haseley, Warwick, CV35 7NJ</t>
  </si>
  <si>
    <t>Erection of two detached three bedroom dwellin</t>
  </si>
  <si>
    <t>High Chimneys, Lapworth Street, Bushwood, Lowsonford, Henley-in-Arden, B95 5ET</t>
  </si>
  <si>
    <t xml:space="preserve">Conversion of redundant agricultural building into </t>
  </si>
  <si>
    <t>63 Bedford Street, Leamington Spa, CV32 5DN</t>
  </si>
  <si>
    <t>Change of use of ground floor from a hot food ta</t>
  </si>
  <si>
    <t>Warren Farm, Birmingham Road, Baddesley Clinton, Solihull, B93 0BX</t>
  </si>
  <si>
    <t>Application for prior approval for a proposed cha</t>
  </si>
  <si>
    <t>Land at, Spring Lane, Radford Semele, Leamington Spa</t>
  </si>
  <si>
    <t>Reserved Matters in relation to outline applicatio</t>
  </si>
  <si>
    <t>Land at Earl Rivers Avenue, adj Gallagher House, Gallagher Way, Gallagher Business Park, Warwick, CV34 6AF</t>
  </si>
  <si>
    <t xml:space="preserve">Reserved matters application relating to Phase </t>
  </si>
  <si>
    <t>Squab Hall Farm, Harbury Lane, Bishops Tachbrook, Leamington Spa, CV33 9QB</t>
  </si>
  <si>
    <t xml:space="preserve">Prior approval of notification for proposed change </t>
  </si>
  <si>
    <t>Elm Farm, Long Itchington Road, Hunningham, Leamington Spa, CV33 9EA</t>
  </si>
  <si>
    <t>Conversion and extension of two agricultural bui</t>
  </si>
  <si>
    <t>Byre Barn, Fernwood Farm, Rouncil Lane, Beausale, Warwick, CV8 1NN</t>
  </si>
  <si>
    <t>Proposed conversion of redundant agricultural b</t>
  </si>
  <si>
    <t>The Mount, Old Warwick Road, Lapworth, Solihull, B94 6LA</t>
  </si>
  <si>
    <t>Erection of a new dwelling on land adjacent to T</t>
  </si>
  <si>
    <t>W/16/0496</t>
  </si>
  <si>
    <t>Former Warwick Printing Co Ltd,  land adj to Theatre Street and Bowling Green Street, Warwick, CV34 4DR</t>
  </si>
  <si>
    <t>Demolition of the Warwick printing co. building a</t>
  </si>
  <si>
    <t>Barn C, Bockendon Grange Farm, Bockendon Road, Stoneleigh, Coventry, CV4 7DB</t>
  </si>
  <si>
    <t>Barn A, Bockendon Grange Farm, Bockendon Road, Stoneleigh, Coventry, CV4 7DB</t>
  </si>
  <si>
    <t>Land at Haseley Knob, Haseley, Warwick CV35 7NJ</t>
  </si>
  <si>
    <t>73 - 75 Priory Road, Kenilworth, CV8 1LQ</t>
  </si>
  <si>
    <t>Prior notification of proposed change of use of e</t>
  </si>
  <si>
    <t>87 Rugby Road, Cubbington, Leamington Spa, CV32 7JH</t>
  </si>
  <si>
    <t xml:space="preserve">Demolition of detached garage and single storey </t>
  </si>
  <si>
    <t>12 Staunton Road, Leamington Spa, CV31 2PN</t>
  </si>
  <si>
    <t>The Limes, 21 Guys Cliffe Avenue, Leamington Spa, CV32 6LZ</t>
  </si>
  <si>
    <t xml:space="preserve">Demolition of existing dwelling and construction </t>
  </si>
  <si>
    <t>Former North Leamington School, Cloister Way, Leamington Spa</t>
  </si>
  <si>
    <t>Demolition of existing buildings and erection of 4</t>
  </si>
  <si>
    <t>13 Newbold Terrace, Leamington Spa, CV32 4EG</t>
  </si>
  <si>
    <t>Demolition of existing house and erection of a re</t>
  </si>
  <si>
    <t>19 Waterloo Place, Leamington Spa, CV32 5LA</t>
  </si>
  <si>
    <t xml:space="preserve">Change of use and conversion of office building </t>
  </si>
  <si>
    <t>Lapworth Grange, Church Lane, Lapworth, Solihull, B94 5NT</t>
  </si>
  <si>
    <t>Proposed change of use from agricultural to dwe</t>
  </si>
  <si>
    <t>44 - 46 Parade, Leamington Spa, CV32 4DD</t>
  </si>
  <si>
    <t>Change of use of part of ground and first floor fro</t>
  </si>
  <si>
    <t>Land adjacent 8 Birmingham Road, Stoneleigh, Coventry, CV8 3DD</t>
  </si>
  <si>
    <t>Erection of two semi-detached dwellinghouses w</t>
  </si>
  <si>
    <t>Three Wells, Haseley Knob, Haseley, Warwick, CV35 7NJ</t>
  </si>
  <si>
    <t>Demolish existing dwelling and garage and prov</t>
  </si>
  <si>
    <t>Land at Mallards Reach, Barford Road, Barford, Warwick, CV35 8BZ</t>
  </si>
  <si>
    <t>Proposed new detached dwelling on land adjace</t>
  </si>
  <si>
    <t>W/16/1233</t>
  </si>
  <si>
    <t>19 Kenilworth Road, Leamington Spa, CV32 5TN</t>
  </si>
  <si>
    <t>Demolition of existing structures and constructio</t>
  </si>
  <si>
    <t>1 Castle Hill, Kenilworth, CV8 1NB</t>
  </si>
  <si>
    <t>Conversion of existing dwelling to 2no. one bedr</t>
  </si>
  <si>
    <t>20 Warwick Street, Leamington Spa, CV32 5LL</t>
  </si>
  <si>
    <t>Change of use from office / storage to two flats a</t>
  </si>
  <si>
    <t>W/16/1357</t>
  </si>
  <si>
    <t>Land at Earl Rivers Avenue / Gallagher Way, Gallagher Business Park, Warwick CV34 6AP</t>
  </si>
  <si>
    <t>Revisions to the core building approved under P</t>
  </si>
  <si>
    <t>Land adjacent 76 Montague Road, Warwick, CV34 5LJ</t>
  </si>
  <si>
    <t>Change of use and conversion of existing storag</t>
  </si>
  <si>
    <t>Castle Bungalow, 2 Purlieu Lane, Kenilworth, CV8 1PQ</t>
  </si>
  <si>
    <t>Building A &amp; B, Leam Lodge Farm, Eathorpe Fields Road, Hunningham, Leamington Spa, CV33 9ED</t>
  </si>
  <si>
    <t>Notification for Prior Approval for proposed chan</t>
  </si>
  <si>
    <t>Land off Bakers Lane, Knowle, Solihull</t>
  </si>
  <si>
    <t xml:space="preserve">Prior Approval Notification for proposed change </t>
  </si>
  <si>
    <t>Lapworth Grange, Church Lane, Lapworth, B94 5NT</t>
  </si>
  <si>
    <t>Change of use and conversion of former agricult</t>
  </si>
  <si>
    <t>21 Greenhill Road, Whitnash, Leamington Spa, CV31 2HG</t>
  </si>
  <si>
    <t>Erection of 1no. dwelling</t>
  </si>
  <si>
    <t>Horsley House Farm, Norton Curlieu Lane, Norton Lindsey, Warwick, CV35 8RD</t>
  </si>
  <si>
    <t>i) residential conversion of former threshing barn</t>
  </si>
  <si>
    <t>Land adjacent to 19 Pickard Street, Warwick, CV34 4PT</t>
  </si>
  <si>
    <t>25 Beauchamp Road, Leamington Spa, CV32 5RP</t>
  </si>
  <si>
    <t>Demolition of existing warehouse and flat and er</t>
  </si>
  <si>
    <t>2 Manor Farm House, Lime Avenue, Lillington, Leamington Spa, CV32 7DB</t>
  </si>
  <si>
    <t xml:space="preserve">Proposed erection of 9no. residential properties </t>
  </si>
  <si>
    <t>Fairfield, Old Warwick Road, Lapworth, Solihull, B94 6JZ</t>
  </si>
  <si>
    <t>Erection of detached dwelling</t>
  </si>
  <si>
    <t>W/16/2082</t>
  </si>
  <si>
    <t>38-42 The Square, Kenilworth, CV8 1EB</t>
  </si>
  <si>
    <t>Notification for Prior Approval for a Proposed Ch</t>
  </si>
  <si>
    <t>W/16/2086</t>
  </si>
  <si>
    <t>Land at Woodside Farm, Harbury Lane, Bishop Tachbrook,  Leamington Spa, CV33 9QA</t>
  </si>
  <si>
    <t>Substitution of house types on Phase 2 of resid</t>
  </si>
  <si>
    <t>38 High Street &amp; 1 Court Street, Leamington Spa, CV31 1LW</t>
  </si>
  <si>
    <t>Erection of second floor extension and alteration</t>
  </si>
  <si>
    <t>4 Windsor Street, Leamington Spa, CV32 5EB</t>
  </si>
  <si>
    <t xml:space="preserve">Erection of a two and three storey dwelling after </t>
  </si>
  <si>
    <t>Treharrock, Valley Road, Lillington, Leamington Spa, CV32 7SJ</t>
  </si>
  <si>
    <t>Demolition of doctors surgery and erection of 6n</t>
  </si>
  <si>
    <t>14 Warwick New Road and 45 Warwick Place , Leamington Spa, CV32 5JG</t>
  </si>
  <si>
    <t>Partial demolition of extensions to original hous</t>
  </si>
  <si>
    <t>Barn adjacent to Park Farm, Main Street, Wappenbury, Leamington Spa, CV33 9DN</t>
  </si>
  <si>
    <t>W/17/0039</t>
  </si>
  <si>
    <t>Grove Farm, Harbury Lane, Bishops Tachbrook, Leamington Spa, CV33 9QF</t>
  </si>
  <si>
    <t>Reserved matters application for the layout, land</t>
  </si>
  <si>
    <t>29 Chandos Street, Leamington Spa, CV32 4RN</t>
  </si>
  <si>
    <t>Demolition of single storey and two storey exten</t>
  </si>
  <si>
    <t>8 Warwick Place, Leamington Spa, CV32 5BJ</t>
  </si>
  <si>
    <t xml:space="preserve">Conversion of part of an existing house to create </t>
  </si>
  <si>
    <t>W/17/0286</t>
  </si>
  <si>
    <t>Barn B, Bockendon Grange Farm, Bockendon Road, Stoneleigh, Coventry, CV4 7DB</t>
  </si>
  <si>
    <t>W/17/0407</t>
  </si>
  <si>
    <t>Jephson House, Stoneleigh Road, Blackdown, Leamington Spa, CV32 6RE</t>
  </si>
  <si>
    <t>Notification for prior approval for proposed chang</t>
  </si>
  <si>
    <t>W/17/0438</t>
  </si>
  <si>
    <t>Oakley Grove Phase 2B, South Side Of, Harbury Lane, Bishops Tachbrook CV33 9QF</t>
  </si>
  <si>
    <t>Application for Reserved Matters pursuant to co</t>
  </si>
  <si>
    <t>Land off, Bremridge Close, Barford</t>
  </si>
  <si>
    <t>Erection of  63 dwellings together with all ancilla</t>
  </si>
  <si>
    <t>3 George Street, Leamington Spa, CV31 1ET</t>
  </si>
  <si>
    <t>Conversion of existing building and erection of n</t>
  </si>
  <si>
    <t>13 -15 The Square, Kenilworth</t>
  </si>
  <si>
    <t>Demolition of existing building to rear of Nos.13-</t>
  </si>
  <si>
    <t>W/17/0619</t>
  </si>
  <si>
    <t>Barn, Moat Farm, Case Lane, Shrewley, Warwick, CV35 7JD</t>
  </si>
  <si>
    <t>Conversion of barn to a single dwellinghouse (Us</t>
  </si>
  <si>
    <t>W/17/0644</t>
  </si>
  <si>
    <t>57 Common Lane, Kenilworth, CV8 2EQ</t>
  </si>
  <si>
    <t>Application for approval of reserved matters in re</t>
  </si>
  <si>
    <t>W/17/0690</t>
  </si>
  <si>
    <t>Grove Farm, Phase 2C, Sourth side of  Harbury Lane, Bishops Tachbrook, Leamington Spa, CV33 9QF</t>
  </si>
  <si>
    <t>Reserved matters application for the appearance</t>
  </si>
  <si>
    <t>396 Cromwell Lane, Burton Green, Kenilworth, CV8 1PL</t>
  </si>
  <si>
    <t xml:space="preserve">Application for the approval of reserved matters </t>
  </si>
  <si>
    <t>Lillington Free Church, Cubbington Road, Lillington, Leamington Spa, CV32 7AL</t>
  </si>
  <si>
    <t xml:space="preserve">Demolition of all existing buildings and erection </t>
  </si>
  <si>
    <t>Cannings Farm, Canada Lane, Norton Lindsey, Warwick, CV35 8JH</t>
  </si>
  <si>
    <t>Change of use of 2no. agricultural buildings to 2</t>
  </si>
  <si>
    <t>Elisabeth The Chef Ltd, St Marys Road, Leamington Spa, CV31 1QE</t>
  </si>
  <si>
    <t>Demolition of existing derelict commercial bake</t>
  </si>
  <si>
    <t>31 Kenilworth Road, Leamington Spa, CV32 6JG</t>
  </si>
  <si>
    <t xml:space="preserve">Proposed change of use of existing Care Home </t>
  </si>
  <si>
    <t>W/17/1114</t>
  </si>
  <si>
    <t>135 Chessetts Wood Road, Lapworth, Solihull, B94 6EL</t>
  </si>
  <si>
    <t>Resubmission of W/16/2109: Demolition of exis</t>
  </si>
  <si>
    <t>W/17/1206</t>
  </si>
  <si>
    <t>7 Parade, Leamington Spa, CV32 4DG</t>
  </si>
  <si>
    <t>Renewal of application ref: W/14/0741 for interna</t>
  </si>
  <si>
    <t>4 Acres Salad, Old Warwick Road, Lapworth, Solihull B94 6AU</t>
  </si>
  <si>
    <t>Notification for prior approval under Class Q(a) fo</t>
  </si>
  <si>
    <t>4 St Nicholas Terrace, Radford Semele, Leamington Spa, CV31 1UW</t>
  </si>
  <si>
    <t xml:space="preserve">Erection of 1no. dwellinghouse  attached to the </t>
  </si>
  <si>
    <t>Land adjacent to 1a Glasshouse Lane, Kenilworth, CV8 2AH</t>
  </si>
  <si>
    <t>Erection of 1no. detached dwelling</t>
  </si>
  <si>
    <t>Flat 1, 17 Charlotte Street, Leamington Spa, CV31 3EB</t>
  </si>
  <si>
    <t>Conversion of existing basement flat into two se</t>
  </si>
  <si>
    <t>W/17/1424</t>
  </si>
  <si>
    <t>Barford Garage, Wellesbourne Road, Wasperton, Warwick, CV35 8DS</t>
  </si>
  <si>
    <t>Re-submission of application ref: W/14/1534. De</t>
  </si>
  <si>
    <t>4 Portland Street, Leamington Spa, CV32 5HE</t>
  </si>
  <si>
    <t>Alterations and extension to existing club and li</t>
  </si>
  <si>
    <t>Old Posthouse, Rowington Green, Rowington, Warwick, CV35 7DB</t>
  </si>
  <si>
    <t>Oakhurst, 27 Lillington Road, Leamington Spa</t>
  </si>
  <si>
    <t>New basement level apartment.</t>
  </si>
  <si>
    <t>W/17/1545</t>
  </si>
  <si>
    <t>13 St Marys Road, Leamington Spa, CV31 1JN</t>
  </si>
  <si>
    <t>Woodside Farm, Harbury Lane, Bishops Tachbrook, Leamington Spa, CV33 9QA</t>
  </si>
  <si>
    <t>Erection of 8no. detached dwellings with associ</t>
  </si>
  <si>
    <t>Oakfield, Old Warwick Road, Lapworth, Solihull, B94 6JZ</t>
  </si>
  <si>
    <t>Erection of 2no. dwellings with associated lands</t>
  </si>
  <si>
    <t>W/17/1700</t>
  </si>
  <si>
    <t>Covent Garden Multi-Storey Car Park, Russell Street, Leamington Spa CV32 5HZ</t>
  </si>
  <si>
    <t>Full planning application including means of acc</t>
  </si>
  <si>
    <t>W/17/1716</t>
  </si>
  <si>
    <t>Land south of Harbury Lane, Lower Heathcote Warwick</t>
  </si>
  <si>
    <t xml:space="preserve">Substitution of house types to 60 plots approved </t>
  </si>
  <si>
    <t>W/17/1720</t>
  </si>
  <si>
    <t>25 Park Hill, Kenilworth, CV8 2JG</t>
  </si>
  <si>
    <t>Old Beams, Lapworth Street, Bushwood, Lowsonford, Henley-in-Arden, B95 5HJ</t>
  </si>
  <si>
    <t>Land at Meadow House/Kingswood Farm  Old Warwick Road, Lapworth, Solihull, B94 6LX</t>
  </si>
  <si>
    <t>Development of 38 no. residential dwellings toge</t>
  </si>
  <si>
    <t>Aylesbury Cottage, 156-158 Aylesbury Road, Lapworth, Solihull, B94 6PP</t>
  </si>
  <si>
    <t>Erection of detached dwelling (resubmission of W</t>
  </si>
  <si>
    <t>5 Brunswick Street, Leamington Spa</t>
  </si>
  <si>
    <t>Change of use of lower ground floor to create 1n</t>
  </si>
  <si>
    <t>W/17/2034</t>
  </si>
  <si>
    <t>8 Church Street, Warwick, CV34 4AB</t>
  </si>
  <si>
    <t>Change of use from shop &amp; flat above to single d</t>
  </si>
  <si>
    <t>14 Edinburgh Crescent, Leamington Spa, CV31 3LL</t>
  </si>
  <si>
    <t>Proposed sub-division of existing dwelling into 2</t>
  </si>
  <si>
    <t>Kites Nest Farm, Kites Nest Lane, Beausale, Warwick, CV35 7PB</t>
  </si>
  <si>
    <t>Proposed conversion of barns and outbuildings t</t>
  </si>
  <si>
    <t>W/17/2086</t>
  </si>
  <si>
    <t>Land on the corner of  Red Lane and Hob Lane, Burton Green, Kenilworth</t>
  </si>
  <si>
    <t>Proposed erection of 90 dwellings and the provis</t>
  </si>
  <si>
    <t>W/17/2087</t>
  </si>
  <si>
    <t>Talisman Square, Warwick Road, Kenilworth</t>
  </si>
  <si>
    <t>Minor material amendment to planning permissi</t>
  </si>
  <si>
    <t>50 Newnham Road, Lillington, Leamington Spa, CV32 7SW</t>
  </si>
  <si>
    <t>Demolition of existing garage and erection of 2n</t>
  </si>
  <si>
    <t>Offa House, Village Street, Offchurch, Leamington Spa, CV33 9AP</t>
  </si>
  <si>
    <t>Change of use from retreat (Use Class Sui Gene</t>
  </si>
  <si>
    <t>W/17/2273</t>
  </si>
  <si>
    <t>Blackdown, Old Milverton Lane, Old Milverton, Leamington Spa, CV32 6RW</t>
  </si>
  <si>
    <t>Resubmission of W/17/1595: Alterations and ex</t>
  </si>
  <si>
    <t>9-11 Clemens Street, Leamington Spa, CV31 2DW</t>
  </si>
  <si>
    <t xml:space="preserve">Change of use of ground floor storage area and </t>
  </si>
  <si>
    <t>131 Warwick Road, Kenilworth, CV8 1HY</t>
  </si>
  <si>
    <t>Erection of 8no. apartments after demolition of e</t>
  </si>
  <si>
    <t>Baginton School (Sunday School Rooms) , Church Road, Baginton, Coventry, CV8 3AR</t>
  </si>
  <si>
    <t>Erection of 2no. new dwellings and associated l</t>
  </si>
  <si>
    <t>W/17/2371</t>
  </si>
  <si>
    <t>Land off Rugby Road and Coventry Road, Cubbington, CV32 7JN</t>
  </si>
  <si>
    <t>Development of 120 dwellings (including 48 affor</t>
  </si>
  <si>
    <t>W/18/0128</t>
  </si>
  <si>
    <t>16-22 Clemens Street, Leamington Spa</t>
  </si>
  <si>
    <t>Increase in ridge height to create 2nd floor acco</t>
  </si>
  <si>
    <t>W/18/0216</t>
  </si>
  <si>
    <t>Flat 1, 7 Avenue Road, Leamington Spa, CV31 3NW</t>
  </si>
  <si>
    <t>Formation of front lightwell and installation of 3n</t>
  </si>
  <si>
    <t>W/18/0257</t>
  </si>
  <si>
    <t>Rear of 39 Clarendon Square, Leamington Spa, CV32 5QZ</t>
  </si>
  <si>
    <t>Erection of two storey mews house</t>
  </si>
  <si>
    <t>W/18/0272</t>
  </si>
  <si>
    <t>5 Inchbrook Road, Kenilworth, CV8 2EW</t>
  </si>
  <si>
    <t>Application for approval of reserved matters (app</t>
  </si>
  <si>
    <t>W/18/0285</t>
  </si>
  <si>
    <t>The Old Post Office, 4 Old Square, Warwick, CV34 4RA</t>
  </si>
  <si>
    <t>Alterations and change of use of first floor from C</t>
  </si>
  <si>
    <t>W/18/0288</t>
  </si>
  <si>
    <t>The Lodge, Spring Lane, Radford Semele, Leamington Spa, CV31 1TQ</t>
  </si>
  <si>
    <t>Erection of 2no. dwellings</t>
  </si>
  <si>
    <t>W/18/0413</t>
  </si>
  <si>
    <t>Former Aylesbury House Hotel, Aylesbury Road, Lapworth, Solihull, B94 6PL</t>
  </si>
  <si>
    <t>Variation of condition 2 (approved plans) of plann</t>
  </si>
  <si>
    <t>W/18/0429</t>
  </si>
  <si>
    <t>Arden Guest House, 20 Queens Road, Kenilworth, CV8 1JQ</t>
  </si>
  <si>
    <t xml:space="preserve">Proposed change of use from Guest House (use </t>
  </si>
  <si>
    <t>W/18/0471</t>
  </si>
  <si>
    <t>Arrochar, School Lane, Beausale, Warwick, CV35 7NW</t>
  </si>
  <si>
    <t>Proposed erection of 1no. detached dwelling, ac</t>
  </si>
  <si>
    <t>W/18/0496</t>
  </si>
  <si>
    <t>Land and Barn Abutting Crossroads at Finwood Road and  Old Warwick Road, Rowington, Warwick, CV35 7BU</t>
  </si>
  <si>
    <t>Application for prior approval under Class Q , pa</t>
  </si>
  <si>
    <t>W/18/0588</t>
  </si>
  <si>
    <t>Land off Queens Road, Kenilworth, CV8 1JQ</t>
  </si>
  <si>
    <t>Erection of 4no. 2 bed flats</t>
  </si>
  <si>
    <t>W/18/0657</t>
  </si>
  <si>
    <t>Newlands Barn, Fiveways Road, Little Shrewley, Warwick, CV35 7HS</t>
  </si>
  <si>
    <t>Notification for prior approval for a proposed cha</t>
  </si>
  <si>
    <t>W/18/0711</t>
  </si>
  <si>
    <t>Erection of two storey dwelling after demolition o</t>
  </si>
  <si>
    <t>W/18/0731</t>
  </si>
  <si>
    <t>University of Warwick,Land to the west of Gibbet Hill Road, Coventry CV4 7EU</t>
  </si>
  <si>
    <t>Variation of conditions 2 (plans), 9 (surface + fo</t>
  </si>
  <si>
    <t>W/18/0744</t>
  </si>
  <si>
    <t>8 Carter Drive, Barford, Warwick, CV35 8ET</t>
  </si>
  <si>
    <t>Erection of a four bedroom family house and ass</t>
  </si>
  <si>
    <t>W/18/0793</t>
  </si>
  <si>
    <t>St Annes Close, Mill Lane, Rowington, Warwick, CV35 7AE</t>
  </si>
  <si>
    <t>Erection of replacement dwelling and erection o</t>
  </si>
  <si>
    <t>W/18/0803</t>
  </si>
  <si>
    <t>17 Gaveston Road, Leamington Spa, CV32 6EX</t>
  </si>
  <si>
    <t xml:space="preserve">Change of use from a single dwellinghouse (Use </t>
  </si>
  <si>
    <t>W/18/0854</t>
  </si>
  <si>
    <t>17 Cobden Avenue, Leamington Spa, CV31 1YF</t>
  </si>
  <si>
    <t>Change of use from single dwellinghouse (Use C</t>
  </si>
  <si>
    <t>W/18/0897</t>
  </si>
  <si>
    <t>16 Swift Close, Kenilworth, CV8 1QT</t>
  </si>
  <si>
    <t>Application for approval of reserved matters for d</t>
  </si>
  <si>
    <t>W/18/0908</t>
  </si>
  <si>
    <t>38 Warwick Street, Leamington Spa, CV32 5JS</t>
  </si>
  <si>
    <t>Conversion of part of the existing A3 unit into 5n</t>
  </si>
  <si>
    <t>W/18/0915</t>
  </si>
  <si>
    <t>Land south of Briardene, Honiley Road, Beausale, Warwick, CV35 7NX</t>
  </si>
  <si>
    <t>Erection of detached chalet bungalow, garage a</t>
  </si>
  <si>
    <t>W/18/0917</t>
  </si>
  <si>
    <t>37 Haddon Road, Lillington, Leamington Spa, CV32 7QY</t>
  </si>
  <si>
    <t>W/18/0921</t>
  </si>
  <si>
    <t>Ley End Farm, School Lane, Beausale, Warwick, CV35 7NW</t>
  </si>
  <si>
    <t>Demolition of existing farmhouse, domestic outb</t>
  </si>
  <si>
    <t>W/18/0929</t>
  </si>
  <si>
    <t>43 Barton Crescent, Sydenham, Leamington Spa, CV31 1SH</t>
  </si>
  <si>
    <t>W/18/0958</t>
  </si>
  <si>
    <t>Shop and Premises, 170 Emscote Road, Warwick, CV34 5QN</t>
  </si>
  <si>
    <t xml:space="preserve">Proposed change of use of takeaway shop (A5) </t>
  </si>
  <si>
    <t>W/18/0999</t>
  </si>
  <si>
    <t>Life Headquarters, Mill Street, Leamington Spa, CV31 1ES</t>
  </si>
  <si>
    <t>Notification for prior approval under Class O of th</t>
  </si>
  <si>
    <t>W/18/1020</t>
  </si>
  <si>
    <t>16 Warwick Road, Kenilworth, CV8 1HE</t>
  </si>
  <si>
    <t>Notification for Prior Approval for a Change of Us</t>
  </si>
  <si>
    <t>W/18/1051</t>
  </si>
  <si>
    <t>Land to the rear of 215 Rugby Road, Leamington Spa, CV32 6DY</t>
  </si>
  <si>
    <t>Variation of condition 2 of planning permission r</t>
  </si>
  <si>
    <t>W/18/1086</t>
  </si>
  <si>
    <t>1 Masefield Avenue, Warwick, CV34 6JU</t>
  </si>
  <si>
    <t>Erection of 2 bed dwellling house</t>
  </si>
  <si>
    <t>W/18/1143</t>
  </si>
  <si>
    <t>Fernhill Farm Cottages, Rouncil Lane, Kenilworth, CV8 1NN</t>
  </si>
  <si>
    <t xml:space="preserve">Notification for Prior Approval for Change of Use </t>
  </si>
  <si>
    <t>W/18/1158</t>
  </si>
  <si>
    <t>Witherwell Barn, Grove Farm Road, Ashow, Kenilworth, CV8 2LE</t>
  </si>
  <si>
    <t>Prior approval under Part 3, Class Q(a) and (b) o</t>
  </si>
  <si>
    <t>W/18/1170</t>
  </si>
  <si>
    <t>26 Cloister Crofts, Leamington Spa, CV32 6QQ</t>
  </si>
  <si>
    <t xml:space="preserve">Proposed demolition of existing dwelling and the </t>
  </si>
  <si>
    <t>W/18/1215</t>
  </si>
  <si>
    <t>172 Emscote Road, Warwick, CV34 5QN</t>
  </si>
  <si>
    <t>Resubmission of W/18/0140: Change of use of e</t>
  </si>
  <si>
    <t>W/18/1223</t>
  </si>
  <si>
    <t>Land adjacent Mill Farm, Mill Lane, Little Shrewley, Shrewley, Warwick, CV35 7HN</t>
  </si>
  <si>
    <t>Demolition of existing light industrial building an</t>
  </si>
  <si>
    <t>W/18/1228</t>
  </si>
  <si>
    <t>18-20 Warwick Road, Kenilworth, CV8 1HE</t>
  </si>
  <si>
    <t>Renewal of Approval Reference W/15/0942 for th</t>
  </si>
  <si>
    <t>W/18/1284</t>
  </si>
  <si>
    <t>Cottage Baker, 52a Queen Street, Cubbington, Leamington Spa, CV32 7NA</t>
  </si>
  <si>
    <t>Proposed change of use from A1 retail unit to C</t>
  </si>
  <si>
    <t>W/18/1372</t>
  </si>
  <si>
    <t>Corner of Princes Drive, Coventry Road, Kenilworth</t>
  </si>
  <si>
    <t>Erection of a four bedroom dwelling with associa</t>
  </si>
  <si>
    <t>W/18/1403</t>
  </si>
  <si>
    <t>Brook Street Motors, New Brook Street, Leamington Spa, CV32 5AS</t>
  </si>
  <si>
    <t>Demolition of existing car repair garage and erec</t>
  </si>
  <si>
    <t>W/18/1419</t>
  </si>
  <si>
    <t>57-59 Regent Street, Leamington Spa, CV32 5EE</t>
  </si>
  <si>
    <t>Proposed subdivision of the ground floor retail un</t>
  </si>
  <si>
    <t>W/18/1431</t>
  </si>
  <si>
    <t>Phase 2D Grove Farm, Harbury Lane, Bishops Tachbrook, Leamington Spa, CV33 9QF</t>
  </si>
  <si>
    <t>W/18/1432</t>
  </si>
  <si>
    <t>Sunnyside, New Road, Norton Lindsey, Warwick, CV35 8JB</t>
  </si>
  <si>
    <t>Erection of 1no. dwelling and garage with assoc</t>
  </si>
  <si>
    <t>W/18/1442</t>
  </si>
  <si>
    <t>Land at, Europa Way, Warwick</t>
  </si>
  <si>
    <t>W/18/1448</t>
  </si>
  <si>
    <t>2 &amp; 3 Birmingham Road, Stoneleigh, Coventry, CV8 3DD</t>
  </si>
  <si>
    <t xml:space="preserve">Proposed sub-division of single dwelling to form </t>
  </si>
  <si>
    <t>W/18/1461</t>
  </si>
  <si>
    <t>Barn, Oldfield Farm, Old Warwick Road, Rowington, Warwick, CV35 7AA</t>
  </si>
  <si>
    <t>Prior Approval under Part 3, Class Q of the GPD</t>
  </si>
  <si>
    <t>W/18/1474/LB</t>
  </si>
  <si>
    <t>Victoria Colonnade, Leamington Spa, CV31 3AA</t>
  </si>
  <si>
    <t>Proposed amendment to previously approved Lis</t>
  </si>
  <si>
    <t>W/18/1539</t>
  </si>
  <si>
    <t>109 Windy Arbour, Kenilworth, CV8 2BJ</t>
  </si>
  <si>
    <t>Extensions and re-modelling of the existing dwe</t>
  </si>
  <si>
    <t>W/18/1582</t>
  </si>
  <si>
    <t>Land On The North Side Of, Common Lane (Crackley Triangle). Kenilworth</t>
  </si>
  <si>
    <t>Variation of condition no. 1 (approved plans) of p</t>
  </si>
  <si>
    <t>W/18/1597</t>
  </si>
  <si>
    <t>27 Edmondscote Road, Leamington Spa, CV32 6AG</t>
  </si>
  <si>
    <t>Change of use from House in Multiple Occupatio</t>
  </si>
  <si>
    <t>W/18/1647</t>
  </si>
  <si>
    <t>82 Leicester Lane, Lillington, Leamington Spa, CV32 7HH</t>
  </si>
  <si>
    <t>Erection of 1no. two storey dwelling after demol</t>
  </si>
  <si>
    <t>W/18/1679</t>
  </si>
  <si>
    <t>Land at former Bryants Nursery, Station Lane, Lapworth, Solihull, B94 6LR</t>
  </si>
  <si>
    <t xml:space="preserve">Reserved matters application to confirm details </t>
  </si>
  <si>
    <t>W/18/1723</t>
  </si>
  <si>
    <t>Land Adjacent , 90 Whitemoor Road, Kenilworth</t>
  </si>
  <si>
    <t>Proposed demolition of existing garages and ere</t>
  </si>
  <si>
    <t>W/18/1744</t>
  </si>
  <si>
    <t>5 Russell Terrace, Leamington Spa, CV31 1EZ</t>
  </si>
  <si>
    <t xml:space="preserve">Resubmission of W/18/1035: Proposed change </t>
  </si>
  <si>
    <t>W/18/1805</t>
  </si>
  <si>
    <t>26 Oakley Wood Road, Bishops Tachbrook, Leamington Spa, CV33 9RW</t>
  </si>
  <si>
    <t xml:space="preserve">Erection of a single storey residential dwelling to </t>
  </si>
  <si>
    <t>W/18/1807</t>
  </si>
  <si>
    <t>9-11 Dormer Place, Leamington Spa, CV32 5AA</t>
  </si>
  <si>
    <t xml:space="preserve">Proposed internal alterations and extensions to </t>
  </si>
  <si>
    <t>W/18/1810</t>
  </si>
  <si>
    <t>Tamarin Farm, Warwick Road, Littleworth, Norton Lindsey, Warwick, CV35 8HD</t>
  </si>
  <si>
    <t>Change of use of existing accommodation and l</t>
  </si>
  <si>
    <t>W/18/1820</t>
  </si>
  <si>
    <t>The Stables, Old Warwick Road, Lapworth, Solihull, B94 6JZ</t>
  </si>
  <si>
    <t>Alterations to former equestrian building to provi</t>
  </si>
  <si>
    <t>W/18/1832</t>
  </si>
  <si>
    <t>Land between Myton Road and Europa Way, Warwick</t>
  </si>
  <si>
    <t>W/18/1877</t>
  </si>
  <si>
    <t>New Kingswood Farm House, Dalehouse Lane, Kenilworth, CV8 2JZ</t>
  </si>
  <si>
    <t>Erection of new farmhouse to replace existing fa</t>
  </si>
  <si>
    <t>W/18/1906</t>
  </si>
  <si>
    <t>207 Rugby Road, Leamington Spa, CV32 6DY</t>
  </si>
  <si>
    <t>Submission of all reserved matters (access, app</t>
  </si>
  <si>
    <t>W/18/1920</t>
  </si>
  <si>
    <t>96-98 Warwick Street, Leamington Spa, CV32 4QG</t>
  </si>
  <si>
    <t>Proposed refurbishment of existing building. Con</t>
  </si>
  <si>
    <t>W/18/1943</t>
  </si>
  <si>
    <t>Inchbrook, Malthouse Lane, Kenilworth, CV8 1AD</t>
  </si>
  <si>
    <t xml:space="preserve">Proposed replacement two storey dwelling and </t>
  </si>
  <si>
    <t>W/18/1950</t>
  </si>
  <si>
    <t>43a Birches Lane, Kenilworth, CV8 2AB</t>
  </si>
  <si>
    <t xml:space="preserve">Change of use of existing first floor flat from C3 </t>
  </si>
  <si>
    <t>W/18/1952</t>
  </si>
  <si>
    <t>Land On The South East Side Of, Offchurch Lane, Radford Semele, Leamington Spa</t>
  </si>
  <si>
    <t>Variation of condition 1 of planning permission W</t>
  </si>
  <si>
    <t>W/18/1960</t>
  </si>
  <si>
    <t>The Great Western, Coventry Road, Warwick, CV34 4LJ</t>
  </si>
  <si>
    <t>Proposed erection of 4no. terraced dwellings.</t>
  </si>
  <si>
    <t>W/18/2010</t>
  </si>
  <si>
    <t>36 Lillington Road, Leamington Spa, CV32 5YZ</t>
  </si>
  <si>
    <t>Change of use of Nos. 36 and 36a (both C4 [HM</t>
  </si>
  <si>
    <t>W/18/2044</t>
  </si>
  <si>
    <t>45 Haddon Road, Lillington, Leamington Spa, CV32 7QY</t>
  </si>
  <si>
    <t>Erection of a three bedroom, two storey house a</t>
  </si>
  <si>
    <t>W/18/2058</t>
  </si>
  <si>
    <t>Chessetts Wood Farm, Chessetts Wood Road, Lapworth, Solihull, B94 6EW</t>
  </si>
  <si>
    <t>Erection of livery stable building (Sui Generis) a</t>
  </si>
  <si>
    <t>W/18/2063</t>
  </si>
  <si>
    <t>Burrow Hill House, Hob Lane, Burton Green, Kenilworth, CV8 1QB</t>
  </si>
  <si>
    <t xml:space="preserve">Erection of new dwelling and associated works </t>
  </si>
  <si>
    <t>W/18/2108</t>
  </si>
  <si>
    <t>Former Stables, Corner of Plymouth Place and Farley Street, Leamington Spa</t>
  </si>
  <si>
    <t>Change of use and conversion of existing buildin</t>
  </si>
  <si>
    <t>W/18/2148</t>
  </si>
  <si>
    <t>The Mill, Mill Lane, Little Shrewley, Shrewley, Warwick, CV35 7HN</t>
  </si>
  <si>
    <t>Amendments to planning permission ref: W/18/0</t>
  </si>
  <si>
    <t>W/18/2253</t>
  </si>
  <si>
    <t>Barn at Yew Tree Cottage, Old Warwick Road, Lapworth, Solihull, B94 6BA</t>
  </si>
  <si>
    <t>Prior Notification Application for change of use f</t>
  </si>
  <si>
    <t>W/18/2260</t>
  </si>
  <si>
    <t>Land adjoining 7 Clarendon Place, Leamington Spa, CV32 5QL</t>
  </si>
  <si>
    <t>Proposed erection of an apartment block to prov</t>
  </si>
  <si>
    <t>W/18/2270</t>
  </si>
  <si>
    <t>2-8 Kenilworth Street, Leamington Spa, CV32 4QS</t>
  </si>
  <si>
    <t>Demolition of single storey building and constru</t>
  </si>
  <si>
    <t>W/18/2281</t>
  </si>
  <si>
    <t>Land adj to 2 Mill Road, Leamington Spa, CV31 1BE</t>
  </si>
  <si>
    <t>Proposed erection of a detached two storey dwe</t>
  </si>
  <si>
    <t>W/18/2282</t>
  </si>
  <si>
    <t>Barn Adjacent to Wappenbury Hall, Main Street, Wappenbury, Leamington Spa, CV33 9DW</t>
  </si>
  <si>
    <t>Application under Class Q(a) and (b) of the GPD</t>
  </si>
  <si>
    <t>W/18/2313</t>
  </si>
  <si>
    <t>Land South of  Gallows Hil and West of Europa Way Warwick CV34 6SP</t>
  </si>
  <si>
    <t>Submission of Reserved Matters (Layout, Scale</t>
  </si>
  <si>
    <t>W/18/2335</t>
  </si>
  <si>
    <t>Lodge Farm House, Westwood Heath Road, Coventry, CV4 8AA</t>
  </si>
  <si>
    <t>Erection of 2no. dwellings.</t>
  </si>
  <si>
    <t>W/18/2373</t>
  </si>
  <si>
    <t>The Old Post Office, Main Street, Eathorpe, Leamington Spa, CV33 9DE</t>
  </si>
  <si>
    <t>Erection of a replacement dwelling (re-submissi</t>
  </si>
  <si>
    <t>W/18/2457</t>
  </si>
  <si>
    <t>The Cottage, Church Road, Beausale, Warwick, CV35 7AJ</t>
  </si>
  <si>
    <t>Erection of replacement dwelling, detached resi</t>
  </si>
  <si>
    <t>W/94/0208</t>
  </si>
  <si>
    <t>VILLAGE FARM, OFFCHURCH.</t>
  </si>
  <si>
    <t>Part demolition, conversion and extension of ba</t>
  </si>
  <si>
    <t>Commitments - Shared accommodation (full permission)</t>
  </si>
  <si>
    <t>C2</t>
  </si>
  <si>
    <t>C4</t>
  </si>
  <si>
    <t>PBSA</t>
  </si>
  <si>
    <t>SGH</t>
  </si>
  <si>
    <t>W/16/2271</t>
  </si>
  <si>
    <t>Woodside, Spinney Hill, Warwick, CV34 5SP</t>
  </si>
  <si>
    <t>Loss of:</t>
  </si>
  <si>
    <t>Residential Institutions</t>
  </si>
  <si>
    <t>As at:</t>
  </si>
  <si>
    <t>31/03/2019</t>
  </si>
  <si>
    <t>Care Home Bedrooms</t>
  </si>
  <si>
    <t>Gain of:</t>
  </si>
  <si>
    <t>31/03/2018</t>
  </si>
  <si>
    <t>Complete</t>
  </si>
  <si>
    <t>Small HMO 3 to 6 people</t>
  </si>
  <si>
    <t>01/02/2019</t>
  </si>
  <si>
    <t>HMO Bedrooms</t>
  </si>
  <si>
    <t>73 St Helens Road, Leamington Spa, CV31 3QG</t>
  </si>
  <si>
    <t>Not started</t>
  </si>
  <si>
    <t>W/10/1370</t>
  </si>
  <si>
    <t>13-17 Kenilworth Street, Leamington Spa, CV32 4QS</t>
  </si>
  <si>
    <t>Purpose built student accommodation</t>
  </si>
  <si>
    <t>PBSA Bedrooms</t>
  </si>
  <si>
    <t>Landlord Furniture, 104 Trinity Street, Leamington Spa</t>
  </si>
  <si>
    <t>Unit 1, Moss Street, Leamington Spa, CV31 2DA</t>
  </si>
  <si>
    <t>W/17/1614</t>
  </si>
  <si>
    <t>19-21 Wise Street, Leamington Spa, CV31 3AP</t>
  </si>
  <si>
    <t>52-60 Warwick Street, Leamington Spa, CV32 5JP</t>
  </si>
  <si>
    <t>W/18/2195</t>
  </si>
  <si>
    <t>76-82 Warwick Road, Kenilworth, CV8 1HL</t>
  </si>
  <si>
    <t>W/14/0366</t>
  </si>
  <si>
    <t>4 Upper Grove Street, Leamington Spa, CV32 5AN</t>
  </si>
  <si>
    <t>Sui Generis - Large HMO 7 or more people</t>
  </si>
  <si>
    <t>29/01/2019</t>
  </si>
  <si>
    <t>Peacock Hotel, 149 Warwick Road, Kenilworth, CV8 1HY</t>
  </si>
  <si>
    <t>29-33 High Street, Leamington Spa, CV31 1LN</t>
  </si>
  <si>
    <t>146 Parade, Leamington Spa, CV32 4AG</t>
  </si>
  <si>
    <t>121-123 Warwick Road, Kenilworth, CV8 1HP</t>
  </si>
  <si>
    <t>22/03/2019</t>
  </si>
  <si>
    <t>Equivalent dwellings</t>
  </si>
  <si>
    <t>NB There is no sheet for outline shared accommodation permissions, as no such commitments currently exist</t>
  </si>
  <si>
    <t>Ratio to calculate equivalent dwellings</t>
  </si>
  <si>
    <t>Equivalent dwellings - residential institutions</t>
  </si>
  <si>
    <t>Equivalent dwellings - students and HMO</t>
  </si>
  <si>
    <t>Likely build out rates</t>
  </si>
  <si>
    <t>Dwellings granted</t>
  </si>
  <si>
    <t>Total for sites of up to 9 dwellings (net)</t>
  </si>
  <si>
    <t>b1) Commitments (outline) @ April 2019 (Net)</t>
  </si>
  <si>
    <t>b2) Commitments (full permission) @ April 2019 (Net)</t>
  </si>
  <si>
    <t>Remaining (UC + NS)</t>
  </si>
  <si>
    <t>b3i) Commitments - Residential Institutions @ April 2019 (Net)</t>
  </si>
  <si>
    <t>b3ii) Commitments - Students and HMOs  @ April 2019 (Net)</t>
  </si>
  <si>
    <t>Total for sites of 10 dwellings or more (net)</t>
  </si>
  <si>
    <t>W/17/1923</t>
  </si>
  <si>
    <t>The Warwickshire Golf and Country Club, Warwick Road, Leek Wootton, Warwick, CV35 7QT</t>
  </si>
  <si>
    <t>Outline application for the erection of five dwellings (all matters reserved except access)</t>
  </si>
  <si>
    <t>Montague Road (ambulance station)</t>
  </si>
  <si>
    <t>Common Lane (industrial estate)</t>
  </si>
  <si>
    <t>Average annual requirement 1/4/11 to 31/3/17</t>
  </si>
  <si>
    <t>Average annual requirement 1/4/17 to 31/3/19</t>
  </si>
  <si>
    <t>Completions to date (1/4/11 to 31/3/19)</t>
  </si>
  <si>
    <t>Average annual requirement next 5 years (1/4/19 to 31/3/24)</t>
  </si>
  <si>
    <t>5% buffer</t>
  </si>
  <si>
    <t>Requirement Calculations</t>
  </si>
  <si>
    <t>Supply Calculations next five years (1/4/19 to 31/3/24)</t>
  </si>
  <si>
    <t>Small Urban SHLAA Sites (5-50 dwellings)</t>
  </si>
  <si>
    <t>Commitments - Residential Institutions (@1.8 residents per dwelling)</t>
  </si>
  <si>
    <t>Commitments - Students and HMOs (@2.5 students per dwelling)</t>
  </si>
  <si>
    <t>Windfalls (less than 5 dwellings)</t>
  </si>
  <si>
    <t>Consolidated employment land</t>
  </si>
  <si>
    <t>Local Plan Allocations</t>
  </si>
  <si>
    <t>5 YEAR SUPPLY (1/4/19 to 31/3/24)</t>
  </si>
  <si>
    <t>TOTAL 5 YEAR REQUIREMENT</t>
  </si>
  <si>
    <t>Surplus</t>
  </si>
  <si>
    <t>Number of years' supply</t>
  </si>
  <si>
    <t>years</t>
  </si>
  <si>
    <t>ANNUAL 5 YEAR REQUIREMENT</t>
  </si>
  <si>
    <t>Commitments - Planning Permissions</t>
  </si>
  <si>
    <t>Unmet requirement to date: requirement minus completions</t>
  </si>
  <si>
    <t>NB 47 across whole site, but phase 1 completed previous year</t>
  </si>
  <si>
    <t>Total in plan period</t>
  </si>
  <si>
    <t>2029/30</t>
  </si>
  <si>
    <t>2030/31</t>
  </si>
  <si>
    <t>2031/32</t>
  </si>
  <si>
    <t>d) Windfalls Trajectory (based on Updated Tables for Windfalls Paper - November 2016 - Doc EXAM 136)</t>
  </si>
  <si>
    <t>101 per year, with a three-year offset to avoid double counting with granted applications</t>
  </si>
  <si>
    <t>Grove Farm Phase 3 (H02 - part)</t>
  </si>
  <si>
    <t>Average Annual Requirement</t>
  </si>
  <si>
    <t>Requirement to date (1/4/11 to 31/3/19)</t>
  </si>
  <si>
    <t xml:space="preserve">Adjusted requirement: unmet requirement to date plus requirement next 5 years </t>
  </si>
  <si>
    <t>NB There may be occasions where a completed element of a scheme appears here because the scheme as a whole is not complete. Such entries are excluded on a case by case basis.</t>
  </si>
  <si>
    <t>Sui Generis - Large HMOs</t>
  </si>
  <si>
    <t>PBSA (purpose build student accommodation)</t>
  </si>
  <si>
    <t>C2 Residential institutions</t>
  </si>
  <si>
    <t>C4 Small HMOs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</si>
</sst>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0.0"/>
  </numFmts>
  <fonts count="3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4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MS Sans Serif"/>
      <family val="2"/>
    </font>
    <font>
      <b/>
      <u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u val="double"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indexed="8"/>
      <name val="Arial"/>
      <family val="2"/>
    </font>
    <font>
      <i/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4"/>
      <color indexed="8"/>
      <name val="Arial"/>
      <family val="2"/>
    </font>
    <font>
      <u/>
      <sz val="10"/>
      <color theme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u/>
      <sz val="12"/>
      <color indexed="8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i/>
      <u/>
      <sz val="11"/>
      <color theme="1"/>
      <name val="Calibri"/>
      <family val="2"/>
      <scheme val="minor"/>
    </font>
    <font>
      <b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6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</borders>
  <cellStyleXfs count="16">
    <xf numFmtId="0" fontId="0" fillId="0" borderId="0"/>
    <xf numFmtId="0" fontId="7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8" fillId="0" borderId="0">
      <alignment vertical="top"/>
    </xf>
    <xf numFmtId="0" fontId="22" fillId="0" borderId="0" applyNumberFormat="0" applyFill="0" applyBorder="0" applyAlignment="0" applyProtection="0">
      <alignment vertical="top"/>
    </xf>
  </cellStyleXfs>
  <cellXfs count="406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0" fontId="3" fillId="0" borderId="0" xfId="0" applyFont="1"/>
    <xf numFmtId="0" fontId="4" fillId="0" borderId="0" xfId="0" applyFont="1"/>
    <xf numFmtId="0" fontId="5" fillId="0" borderId="0" xfId="0" applyFont="1"/>
    <xf numFmtId="1" fontId="0" fillId="0" borderId="0" xfId="0" applyNumberFormat="1"/>
    <xf numFmtId="0" fontId="1" fillId="0" borderId="0" xfId="0" applyFont="1" applyAlignment="1">
      <alignment wrapText="1"/>
    </xf>
    <xf numFmtId="0" fontId="6" fillId="0" borderId="0" xfId="0" applyFont="1"/>
    <xf numFmtId="0" fontId="0" fillId="0" borderId="0" xfId="0"/>
    <xf numFmtId="0" fontId="0" fillId="0" borderId="0" xfId="0"/>
    <xf numFmtId="0" fontId="1" fillId="0" borderId="0" xfId="0" applyFont="1"/>
    <xf numFmtId="1" fontId="1" fillId="0" borderId="0" xfId="0" applyNumberFormat="1" applyFont="1"/>
    <xf numFmtId="0" fontId="4" fillId="0" borderId="0" xfId="0" applyFont="1" applyFill="1"/>
    <xf numFmtId="0" fontId="8" fillId="0" borderId="0" xfId="0" applyFont="1"/>
    <xf numFmtId="1" fontId="9" fillId="0" borderId="0" xfId="0" applyNumberFormat="1" applyFont="1"/>
    <xf numFmtId="0" fontId="10" fillId="0" borderId="0" xfId="0" applyFont="1"/>
    <xf numFmtId="0" fontId="0" fillId="0" borderId="0" xfId="0" applyBorder="1"/>
    <xf numFmtId="1" fontId="1" fillId="0" borderId="0" xfId="0" applyNumberFormat="1" applyFont="1" applyFill="1"/>
    <xf numFmtId="1" fontId="0" fillId="0" borderId="0" xfId="0" applyNumberFormat="1" applyFill="1"/>
    <xf numFmtId="0" fontId="9" fillId="0" borderId="0" xfId="0" applyFont="1"/>
    <xf numFmtId="1" fontId="0" fillId="0" borderId="0" xfId="0" applyNumberFormat="1" applyFill="1" applyAlignment="1"/>
    <xf numFmtId="1" fontId="0" fillId="0" borderId="0" xfId="0" applyNumberFormat="1" applyFont="1" applyFill="1"/>
    <xf numFmtId="0" fontId="0" fillId="0" borderId="0" xfId="0" applyFont="1" applyFill="1"/>
    <xf numFmtId="0" fontId="0" fillId="0" borderId="0" xfId="0" applyFill="1"/>
    <xf numFmtId="0" fontId="2" fillId="0" borderId="0" xfId="0" applyFont="1" applyFill="1"/>
    <xf numFmtId="0" fontId="13" fillId="0" borderId="0" xfId="0" applyFont="1"/>
    <xf numFmtId="0" fontId="14" fillId="0" borderId="0" xfId="0" applyFont="1"/>
    <xf numFmtId="1" fontId="14" fillId="0" borderId="0" xfId="0" applyNumberFormat="1" applyFont="1" applyFill="1"/>
    <xf numFmtId="0" fontId="16" fillId="0" borderId="0" xfId="0" applyFont="1"/>
    <xf numFmtId="0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9" fillId="0" borderId="0" xfId="0" applyFont="1" applyAlignment="1">
      <alignment horizontal="left"/>
    </xf>
    <xf numFmtId="1" fontId="10" fillId="0" borderId="0" xfId="0" applyNumberFormat="1" applyFont="1"/>
    <xf numFmtId="164" fontId="0" fillId="0" borderId="0" xfId="0" applyNumberFormat="1"/>
    <xf numFmtId="0" fontId="0" fillId="0" borderId="0" xfId="0" applyFont="1" applyBorder="1"/>
    <xf numFmtId="0" fontId="0" fillId="0" borderId="5" xfId="0" applyBorder="1"/>
    <xf numFmtId="0" fontId="0" fillId="0" borderId="5" xfId="0" applyFill="1" applyBorder="1"/>
    <xf numFmtId="0" fontId="1" fillId="0" borderId="5" xfId="0" applyFont="1" applyBorder="1"/>
    <xf numFmtId="0" fontId="1" fillId="0" borderId="5" xfId="0" applyFont="1" applyBorder="1" applyAlignment="1">
      <alignment vertical="center" wrapText="1"/>
    </xf>
    <xf numFmtId="0" fontId="1" fillId="0" borderId="5" xfId="0" applyFont="1" applyFill="1" applyBorder="1"/>
    <xf numFmtId="0" fontId="0" fillId="0" borderId="5" xfId="0" applyFont="1" applyBorder="1" applyAlignment="1">
      <alignment vertical="center" wrapText="1"/>
    </xf>
    <xf numFmtId="0" fontId="9" fillId="0" borderId="5" xfId="0" applyFont="1" applyBorder="1"/>
    <xf numFmtId="0" fontId="9" fillId="0" borderId="5" xfId="0" applyFont="1" applyBorder="1" applyAlignment="1">
      <alignment vertical="center" wrapText="1"/>
    </xf>
    <xf numFmtId="0" fontId="9" fillId="0" borderId="5" xfId="0" applyFont="1" applyFill="1" applyBorder="1" applyAlignment="1">
      <alignment vertical="center" wrapText="1"/>
    </xf>
    <xf numFmtId="0" fontId="9" fillId="0" borderId="5" xfId="0" applyFont="1" applyFill="1" applyBorder="1"/>
    <xf numFmtId="0" fontId="0" fillId="0" borderId="5" xfId="0" applyFont="1" applyBorder="1"/>
    <xf numFmtId="0" fontId="15" fillId="0" borderId="5" xfId="0" applyFont="1" applyFill="1" applyBorder="1" applyAlignment="1">
      <alignment vertical="center" wrapText="1"/>
    </xf>
    <xf numFmtId="0" fontId="15" fillId="0" borderId="5" xfId="0" applyFont="1" applyBorder="1"/>
    <xf numFmtId="0" fontId="0" fillId="0" borderId="5" xfId="0" pivotButton="1" applyBorder="1"/>
    <xf numFmtId="0" fontId="0" fillId="0" borderId="5" xfId="0" applyBorder="1" applyAlignment="1">
      <alignment horizontal="left"/>
    </xf>
    <xf numFmtId="0" fontId="0" fillId="0" borderId="5" xfId="0" applyNumberFormat="1" applyBorder="1"/>
    <xf numFmtId="0" fontId="0" fillId="0" borderId="5" xfId="0" applyBorder="1" applyAlignment="1">
      <alignment horizontal="left" indent="1"/>
    </xf>
    <xf numFmtId="0" fontId="0" fillId="0" borderId="0" xfId="0" applyFont="1" applyFill="1" applyBorder="1"/>
    <xf numFmtId="0" fontId="0" fillId="0" borderId="0" xfId="0"/>
    <xf numFmtId="1" fontId="0" fillId="0" borderId="0" xfId="0" applyNumberFormat="1" applyFill="1" applyBorder="1" applyAlignment="1"/>
    <xf numFmtId="0" fontId="17" fillId="0" borderId="0" xfId="0" applyFont="1"/>
    <xf numFmtId="16" fontId="0" fillId="0" borderId="0" xfId="0" applyNumberFormat="1"/>
    <xf numFmtId="0" fontId="0" fillId="0" borderId="0" xfId="0" applyFill="1"/>
    <xf numFmtId="0" fontId="0" fillId="0" borderId="0" xfId="0"/>
    <xf numFmtId="0" fontId="1" fillId="0" borderId="0" xfId="0" applyFont="1"/>
    <xf numFmtId="1" fontId="14" fillId="0" borderId="0" xfId="0" applyNumberFormat="1" applyFont="1"/>
    <xf numFmtId="0" fontId="18" fillId="0" borderId="6" xfId="14" applyBorder="1">
      <alignment vertical="top"/>
    </xf>
    <xf numFmtId="3" fontId="20" fillId="0" borderId="6" xfId="14" applyNumberFormat="1" applyFont="1" applyBorder="1" applyAlignment="1">
      <alignment horizontal="right" vertical="top"/>
    </xf>
    <xf numFmtId="0" fontId="18" fillId="0" borderId="6" xfId="14" applyFont="1" applyBorder="1" applyAlignment="1">
      <alignment horizontal="left" vertical="top" wrapText="1" readingOrder="1"/>
    </xf>
    <xf numFmtId="0" fontId="18" fillId="0" borderId="6" xfId="14" applyFont="1" applyBorder="1" applyAlignment="1">
      <alignment horizontal="left" vertical="top"/>
    </xf>
    <xf numFmtId="0" fontId="19" fillId="0" borderId="6" xfId="14" applyFont="1" applyBorder="1" applyAlignment="1">
      <alignment horizontal="left" vertical="top"/>
    </xf>
    <xf numFmtId="3" fontId="18" fillId="0" borderId="6" xfId="14" applyNumberFormat="1" applyBorder="1">
      <alignment vertical="top"/>
    </xf>
    <xf numFmtId="0" fontId="18" fillId="3" borderId="6" xfId="14" applyFill="1" applyBorder="1">
      <alignment vertical="top"/>
    </xf>
    <xf numFmtId="0" fontId="18" fillId="3" borderId="6" xfId="14" applyFont="1" applyFill="1" applyBorder="1" applyAlignment="1">
      <alignment horizontal="left" vertical="top" wrapText="1" readingOrder="1"/>
    </xf>
    <xf numFmtId="0" fontId="18" fillId="3" borderId="6" xfId="14" applyFont="1" applyFill="1" applyBorder="1" applyAlignment="1">
      <alignment horizontal="left" vertical="top"/>
    </xf>
    <xf numFmtId="0" fontId="19" fillId="3" borderId="6" xfId="14" applyFont="1" applyFill="1" applyBorder="1" applyAlignment="1">
      <alignment horizontal="left" vertical="top"/>
    </xf>
    <xf numFmtId="3" fontId="20" fillId="3" borderId="6" xfId="14" applyNumberFormat="1" applyFont="1" applyFill="1" applyBorder="1" applyAlignment="1">
      <alignment horizontal="right" vertical="top"/>
    </xf>
    <xf numFmtId="165" fontId="18" fillId="0" borderId="6" xfId="14" applyNumberFormat="1" applyBorder="1">
      <alignment vertical="top"/>
    </xf>
    <xf numFmtId="0" fontId="23" fillId="0" borderId="6" xfId="14" applyFont="1" applyBorder="1" applyAlignment="1">
      <alignment horizontal="right" vertical="top"/>
    </xf>
    <xf numFmtId="0" fontId="18" fillId="0" borderId="6" xfId="14" applyBorder="1" applyAlignment="1">
      <alignment horizontal="right" vertical="top"/>
    </xf>
    <xf numFmtId="0" fontId="24" fillId="0" borderId="6" xfId="14" applyFont="1" applyBorder="1">
      <alignment vertical="top"/>
    </xf>
    <xf numFmtId="0" fontId="25" fillId="0" borderId="6" xfId="14" applyFont="1" applyBorder="1">
      <alignment vertical="top"/>
    </xf>
    <xf numFmtId="0" fontId="24" fillId="0" borderId="6" xfId="14" applyFont="1" applyBorder="1" applyAlignment="1">
      <alignment vertical="top" wrapText="1"/>
    </xf>
    <xf numFmtId="0" fontId="24" fillId="0" borderId="6" xfId="14" applyFont="1" applyBorder="1" applyAlignment="1">
      <alignment horizontal="right" vertical="top"/>
    </xf>
    <xf numFmtId="165" fontId="24" fillId="0" borderId="6" xfId="14" applyNumberFormat="1" applyFont="1" applyBorder="1">
      <alignment vertical="top"/>
    </xf>
    <xf numFmtId="0" fontId="18" fillId="0" borderId="6" xfId="14" applyFill="1" applyBorder="1">
      <alignment vertical="top"/>
    </xf>
    <xf numFmtId="0" fontId="0" fillId="0" borderId="0" xfId="0" applyFont="1"/>
    <xf numFmtId="0" fontId="0" fillId="0" borderId="0" xfId="0" applyFill="1" applyBorder="1"/>
    <xf numFmtId="0" fontId="1" fillId="0" borderId="0" xfId="0" applyFont="1" applyFill="1"/>
    <xf numFmtId="0" fontId="23" fillId="0" borderId="6" xfId="14" applyFont="1" applyFill="1" applyBorder="1">
      <alignment vertical="top"/>
    </xf>
    <xf numFmtId="0" fontId="0" fillId="0" borderId="6" xfId="0" applyFill="1" applyBorder="1"/>
    <xf numFmtId="0" fontId="0" fillId="4" borderId="6" xfId="0" applyFill="1" applyBorder="1"/>
    <xf numFmtId="3" fontId="18" fillId="5" borderId="6" xfId="14" applyNumberFormat="1" applyFill="1" applyBorder="1">
      <alignment vertical="top"/>
    </xf>
    <xf numFmtId="0" fontId="24" fillId="3" borderId="6" xfId="14" applyFont="1" applyFill="1" applyBorder="1">
      <alignment vertical="top"/>
    </xf>
    <xf numFmtId="0" fontId="2" fillId="0" borderId="6" xfId="0" applyFont="1" applyFill="1" applyBorder="1"/>
    <xf numFmtId="0" fontId="2" fillId="4" borderId="6" xfId="0" applyFont="1" applyFill="1" applyBorder="1"/>
    <xf numFmtId="0" fontId="0" fillId="0" borderId="6" xfId="0" applyFont="1" applyFill="1" applyBorder="1"/>
    <xf numFmtId="0" fontId="0" fillId="4" borderId="6" xfId="0" applyFont="1" applyFill="1" applyBorder="1"/>
    <xf numFmtId="0" fontId="0" fillId="0" borderId="8" xfId="0" applyFill="1" applyBorder="1"/>
    <xf numFmtId="0" fontId="2" fillId="0" borderId="8" xfId="0" applyFont="1" applyFill="1" applyBorder="1"/>
    <xf numFmtId="0" fontId="0" fillId="0" borderId="12" xfId="0" applyFill="1" applyBorder="1"/>
    <xf numFmtId="0" fontId="2" fillId="0" borderId="12" xfId="0" applyFont="1" applyFill="1" applyBorder="1"/>
    <xf numFmtId="0" fontId="0" fillId="0" borderId="14" xfId="0" applyFill="1" applyBorder="1"/>
    <xf numFmtId="0" fontId="1" fillId="0" borderId="18" xfId="0" applyFont="1" applyFill="1" applyBorder="1"/>
    <xf numFmtId="0" fontId="0" fillId="0" borderId="18" xfId="0" applyFill="1" applyBorder="1"/>
    <xf numFmtId="0" fontId="0" fillId="0" borderId="18" xfId="0" applyFont="1" applyFill="1" applyBorder="1"/>
    <xf numFmtId="0" fontId="2" fillId="0" borderId="18" xfId="0" applyFont="1" applyFill="1" applyBorder="1"/>
    <xf numFmtId="0" fontId="0" fillId="0" borderId="19" xfId="0" applyFill="1" applyBorder="1"/>
    <xf numFmtId="0" fontId="1" fillId="0" borderId="23" xfId="0" applyFont="1" applyFill="1" applyBorder="1"/>
    <xf numFmtId="0" fontId="6" fillId="0" borderId="23" xfId="0" applyFont="1" applyFill="1" applyBorder="1"/>
    <xf numFmtId="0" fontId="1" fillId="0" borderId="24" xfId="0" applyFont="1" applyFill="1" applyBorder="1"/>
    <xf numFmtId="0" fontId="1" fillId="0" borderId="26" xfId="0" applyFont="1" applyFill="1" applyBorder="1"/>
    <xf numFmtId="0" fontId="6" fillId="0" borderId="26" xfId="0" applyFont="1" applyFill="1" applyBorder="1"/>
    <xf numFmtId="0" fontId="1" fillId="0" borderId="27" xfId="0" applyFont="1" applyFill="1" applyBorder="1"/>
    <xf numFmtId="0" fontId="0" fillId="4" borderId="13" xfId="0" applyFill="1" applyBorder="1"/>
    <xf numFmtId="0" fontId="0" fillId="0" borderId="13" xfId="0" applyFill="1" applyBorder="1"/>
    <xf numFmtId="0" fontId="2" fillId="0" borderId="13" xfId="0" applyFont="1" applyFill="1" applyBorder="1"/>
    <xf numFmtId="0" fontId="2" fillId="4" borderId="13" xfId="0" applyFont="1" applyFill="1" applyBorder="1"/>
    <xf numFmtId="0" fontId="0" fillId="2" borderId="28" xfId="0" applyFill="1" applyBorder="1"/>
    <xf numFmtId="0" fontId="1" fillId="2" borderId="29" xfId="0" applyFont="1" applyFill="1" applyBorder="1" applyAlignment="1">
      <alignment wrapText="1"/>
    </xf>
    <xf numFmtId="0" fontId="1" fillId="2" borderId="30" xfId="0" applyFont="1" applyFill="1" applyBorder="1"/>
    <xf numFmtId="0" fontId="1" fillId="2" borderId="31" xfId="0" applyFont="1" applyFill="1" applyBorder="1"/>
    <xf numFmtId="0" fontId="1" fillId="2" borderId="32" xfId="0" applyFont="1" applyFill="1" applyBorder="1"/>
    <xf numFmtId="0" fontId="1" fillId="2" borderId="33" xfId="0" applyFont="1" applyFill="1" applyBorder="1" applyAlignment="1">
      <alignment wrapText="1"/>
    </xf>
    <xf numFmtId="0" fontId="0" fillId="0" borderId="34" xfId="0" applyFill="1" applyBorder="1"/>
    <xf numFmtId="0" fontId="1" fillId="0" borderId="35" xfId="0" applyFont="1" applyFill="1" applyBorder="1"/>
    <xf numFmtId="0" fontId="1" fillId="0" borderId="36" xfId="0" applyFont="1" applyFill="1" applyBorder="1"/>
    <xf numFmtId="0" fontId="1" fillId="0" borderId="37" xfId="0" applyFont="1" applyFill="1" applyBorder="1"/>
    <xf numFmtId="0" fontId="1" fillId="0" borderId="38" xfId="0" applyFont="1" applyFill="1" applyBorder="1"/>
    <xf numFmtId="0" fontId="1" fillId="0" borderId="39" xfId="0" applyFont="1" applyFill="1" applyBorder="1"/>
    <xf numFmtId="0" fontId="1" fillId="0" borderId="17" xfId="0" applyFont="1" applyFill="1" applyBorder="1"/>
    <xf numFmtId="0" fontId="1" fillId="0" borderId="22" xfId="0" applyFont="1" applyFill="1" applyBorder="1"/>
    <xf numFmtId="0" fontId="1" fillId="0" borderId="9" xfId="0" applyFont="1" applyFill="1" applyBorder="1"/>
    <xf numFmtId="0" fontId="1" fillId="0" borderId="10" xfId="0" applyFont="1" applyFill="1" applyBorder="1"/>
    <xf numFmtId="0" fontId="1" fillId="0" borderId="11" xfId="0" applyFont="1" applyFill="1" applyBorder="1"/>
    <xf numFmtId="0" fontId="1" fillId="0" borderId="25" xfId="0" applyFont="1" applyFill="1" applyBorder="1"/>
    <xf numFmtId="0" fontId="0" fillId="0" borderId="19" xfId="0" applyFont="1" applyFill="1" applyBorder="1"/>
    <xf numFmtId="0" fontId="0" fillId="0" borderId="15" xfId="0" applyFill="1" applyBorder="1"/>
    <xf numFmtId="0" fontId="0" fillId="4" borderId="15" xfId="0" applyFill="1" applyBorder="1"/>
    <xf numFmtId="0" fontId="0" fillId="4" borderId="16" xfId="0" applyFill="1" applyBorder="1"/>
    <xf numFmtId="0" fontId="18" fillId="0" borderId="0" xfId="14" applyBorder="1">
      <alignment vertical="top"/>
    </xf>
    <xf numFmtId="0" fontId="25" fillId="0" borderId="0" xfId="14" applyFont="1" applyBorder="1">
      <alignment vertical="top"/>
    </xf>
    <xf numFmtId="0" fontId="24" fillId="0" borderId="0" xfId="14" applyFont="1" applyBorder="1">
      <alignment vertical="top"/>
    </xf>
    <xf numFmtId="0" fontId="18" fillId="0" borderId="0" xfId="14" applyFill="1" applyBorder="1">
      <alignment vertical="top"/>
    </xf>
    <xf numFmtId="0" fontId="23" fillId="0" borderId="0" xfId="14" applyFont="1" applyFill="1" applyBorder="1">
      <alignment vertical="top"/>
    </xf>
    <xf numFmtId="0" fontId="18" fillId="0" borderId="9" xfId="14" applyBorder="1">
      <alignment vertical="top"/>
    </xf>
    <xf numFmtId="0" fontId="18" fillId="0" borderId="10" xfId="14" applyBorder="1">
      <alignment vertical="top"/>
    </xf>
    <xf numFmtId="0" fontId="25" fillId="0" borderId="12" xfId="14" applyFont="1" applyFill="1" applyBorder="1">
      <alignment vertical="top"/>
    </xf>
    <xf numFmtId="0" fontId="18" fillId="0" borderId="13" xfId="14" applyFill="1" applyBorder="1">
      <alignment vertical="top"/>
    </xf>
    <xf numFmtId="0" fontId="24" fillId="0" borderId="12" xfId="14" applyFont="1" applyFill="1" applyBorder="1">
      <alignment vertical="top"/>
    </xf>
    <xf numFmtId="0" fontId="23" fillId="0" borderId="13" xfId="14" applyFont="1" applyFill="1" applyBorder="1">
      <alignment vertical="top"/>
    </xf>
    <xf numFmtId="0" fontId="18" fillId="0" borderId="12" xfId="14" applyFill="1" applyBorder="1">
      <alignment vertical="top"/>
    </xf>
    <xf numFmtId="0" fontId="18" fillId="0" borderId="14" xfId="14" applyFill="1" applyBorder="1">
      <alignment vertical="top"/>
    </xf>
    <xf numFmtId="0" fontId="18" fillId="0" borderId="15" xfId="14" applyFill="1" applyBorder="1">
      <alignment vertical="top"/>
    </xf>
    <xf numFmtId="0" fontId="24" fillId="0" borderId="16" xfId="14" applyFont="1" applyFill="1" applyBorder="1" applyAlignment="1">
      <alignment horizontal="right" vertical="top"/>
    </xf>
    <xf numFmtId="0" fontId="18" fillId="0" borderId="23" xfId="14" applyFill="1" applyBorder="1">
      <alignment vertical="top"/>
    </xf>
    <xf numFmtId="0" fontId="24" fillId="0" borderId="23" xfId="14" applyFont="1" applyFill="1" applyBorder="1">
      <alignment vertical="top"/>
    </xf>
    <xf numFmtId="0" fontId="24" fillId="0" borderId="24" xfId="14" applyFont="1" applyFill="1" applyBorder="1">
      <alignment vertical="top"/>
    </xf>
    <xf numFmtId="0" fontId="18" fillId="0" borderId="22" xfId="14" applyBorder="1">
      <alignment vertical="top"/>
    </xf>
    <xf numFmtId="0" fontId="18" fillId="0" borderId="23" xfId="14" applyBorder="1">
      <alignment vertical="top"/>
    </xf>
    <xf numFmtId="0" fontId="18" fillId="0" borderId="24" xfId="14" applyBorder="1">
      <alignment vertical="top"/>
    </xf>
    <xf numFmtId="0" fontId="18" fillId="3" borderId="12" xfId="14" applyFill="1" applyBorder="1">
      <alignment vertical="top"/>
    </xf>
    <xf numFmtId="0" fontId="18" fillId="0" borderId="43" xfId="14" applyFill="1" applyBorder="1">
      <alignment vertical="top"/>
    </xf>
    <xf numFmtId="0" fontId="18" fillId="0" borderId="44" xfId="14" applyFill="1" applyBorder="1">
      <alignment vertical="top"/>
    </xf>
    <xf numFmtId="0" fontId="24" fillId="0" borderId="45" xfId="14" applyFont="1" applyFill="1" applyBorder="1" applyAlignment="1">
      <alignment horizontal="right" vertical="top"/>
    </xf>
    <xf numFmtId="0" fontId="24" fillId="0" borderId="7" xfId="14" applyFont="1" applyFill="1" applyBorder="1">
      <alignment vertical="top"/>
    </xf>
    <xf numFmtId="0" fontId="18" fillId="0" borderId="7" xfId="14" applyBorder="1">
      <alignment vertical="top"/>
    </xf>
    <xf numFmtId="1" fontId="24" fillId="0" borderId="43" xfId="14" applyNumberFormat="1" applyFont="1" applyFill="1" applyBorder="1">
      <alignment vertical="top"/>
    </xf>
    <xf numFmtId="1" fontId="24" fillId="0" borderId="44" xfId="14" applyNumberFormat="1" applyFont="1" applyFill="1" applyBorder="1">
      <alignment vertical="top"/>
    </xf>
    <xf numFmtId="0" fontId="18" fillId="0" borderId="9" xfId="14" applyFill="1" applyBorder="1">
      <alignment vertical="top"/>
    </xf>
    <xf numFmtId="0" fontId="18" fillId="0" borderId="10" xfId="14" applyFill="1" applyBorder="1">
      <alignment vertical="top"/>
    </xf>
    <xf numFmtId="0" fontId="24" fillId="0" borderId="11" xfId="14" applyFont="1" applyFill="1" applyBorder="1" applyAlignment="1">
      <alignment horizontal="right" vertical="top"/>
    </xf>
    <xf numFmtId="0" fontId="24" fillId="0" borderId="22" xfId="14" applyFont="1" applyFill="1" applyBorder="1">
      <alignment vertical="top"/>
    </xf>
    <xf numFmtId="165" fontId="18" fillId="0" borderId="14" xfId="14" applyNumberFormat="1" applyFill="1" applyBorder="1">
      <alignment vertical="top"/>
    </xf>
    <xf numFmtId="165" fontId="18" fillId="0" borderId="15" xfId="14" applyNumberFormat="1" applyFill="1" applyBorder="1">
      <alignment vertical="top"/>
    </xf>
    <xf numFmtId="0" fontId="18" fillId="0" borderId="30" xfId="14" applyBorder="1">
      <alignment vertical="top"/>
    </xf>
    <xf numFmtId="0" fontId="18" fillId="0" borderId="31" xfId="14" applyBorder="1">
      <alignment vertical="top"/>
    </xf>
    <xf numFmtId="0" fontId="18" fillId="0" borderId="32" xfId="14" applyBorder="1">
      <alignment vertical="top"/>
    </xf>
    <xf numFmtId="0" fontId="24" fillId="0" borderId="29" xfId="14" applyFont="1" applyBorder="1" applyAlignment="1">
      <alignment vertical="top" wrapText="1"/>
    </xf>
    <xf numFmtId="0" fontId="18" fillId="0" borderId="29" xfId="14" applyBorder="1">
      <alignment vertical="top"/>
    </xf>
    <xf numFmtId="0" fontId="24" fillId="2" borderId="30" xfId="14" applyFont="1" applyFill="1" applyBorder="1">
      <alignment vertical="top"/>
    </xf>
    <xf numFmtId="0" fontId="24" fillId="2" borderId="31" xfId="14" applyFont="1" applyFill="1" applyBorder="1">
      <alignment vertical="top"/>
    </xf>
    <xf numFmtId="0" fontId="25" fillId="0" borderId="9" xfId="14" applyFont="1" applyFill="1" applyBorder="1">
      <alignment vertical="top"/>
    </xf>
    <xf numFmtId="0" fontId="18" fillId="0" borderId="11" xfId="14" applyFill="1" applyBorder="1">
      <alignment vertical="top"/>
    </xf>
    <xf numFmtId="0" fontId="18" fillId="0" borderId="22" xfId="14" applyFill="1" applyBorder="1">
      <alignment vertical="top"/>
    </xf>
    <xf numFmtId="0" fontId="24" fillId="0" borderId="14" xfId="14" applyFont="1" applyFill="1" applyBorder="1">
      <alignment vertical="top"/>
    </xf>
    <xf numFmtId="0" fontId="18" fillId="0" borderId="16" xfId="14" applyFill="1" applyBorder="1">
      <alignment vertical="top"/>
    </xf>
    <xf numFmtId="0" fontId="18" fillId="3" borderId="14" xfId="14" applyFill="1" applyBorder="1">
      <alignment vertical="top"/>
    </xf>
    <xf numFmtId="0" fontId="18" fillId="3" borderId="15" xfId="14" applyFill="1" applyBorder="1">
      <alignment vertical="top"/>
    </xf>
    <xf numFmtId="0" fontId="18" fillId="4" borderId="6" xfId="14" applyFill="1" applyBorder="1">
      <alignment vertical="top"/>
    </xf>
    <xf numFmtId="0" fontId="18" fillId="4" borderId="12" xfId="14" applyFill="1" applyBorder="1">
      <alignment vertical="top"/>
    </xf>
    <xf numFmtId="0" fontId="24" fillId="2" borderId="46" xfId="14" applyFont="1" applyFill="1" applyBorder="1">
      <alignment vertical="top"/>
    </xf>
    <xf numFmtId="0" fontId="18" fillId="0" borderId="47" xfId="14" applyBorder="1">
      <alignment vertical="top"/>
    </xf>
    <xf numFmtId="0" fontId="18" fillId="0" borderId="48" xfId="14" applyFill="1" applyBorder="1">
      <alignment vertical="top"/>
    </xf>
    <xf numFmtId="0" fontId="18" fillId="4" borderId="48" xfId="14" applyFill="1" applyBorder="1">
      <alignment vertical="top"/>
    </xf>
    <xf numFmtId="0" fontId="18" fillId="3" borderId="48" xfId="14" applyFill="1" applyBorder="1">
      <alignment vertical="top"/>
    </xf>
    <xf numFmtId="0" fontId="18" fillId="3" borderId="49" xfId="14" applyFill="1" applyBorder="1">
      <alignment vertical="top"/>
    </xf>
    <xf numFmtId="0" fontId="18" fillId="0" borderId="47" xfId="14" applyFill="1" applyBorder="1">
      <alignment vertical="top"/>
    </xf>
    <xf numFmtId="0" fontId="18" fillId="0" borderId="49" xfId="14" applyFill="1" applyBorder="1">
      <alignment vertical="top"/>
    </xf>
    <xf numFmtId="1" fontId="24" fillId="0" borderId="50" xfId="14" applyNumberFormat="1" applyFont="1" applyFill="1" applyBorder="1">
      <alignment vertical="top"/>
    </xf>
    <xf numFmtId="0" fontId="24" fillId="2" borderId="29" xfId="14" applyFont="1" applyFill="1" applyBorder="1">
      <alignment vertical="top"/>
    </xf>
    <xf numFmtId="0" fontId="24" fillId="0" borderId="22" xfId="14" applyFont="1" applyBorder="1">
      <alignment vertical="top"/>
    </xf>
    <xf numFmtId="0" fontId="24" fillId="3" borderId="23" xfId="14" applyFont="1" applyFill="1" applyBorder="1">
      <alignment vertical="top"/>
    </xf>
    <xf numFmtId="0" fontId="24" fillId="3" borderId="24" xfId="14" applyFont="1" applyFill="1" applyBorder="1">
      <alignment vertical="top"/>
    </xf>
    <xf numFmtId="1" fontId="6" fillId="0" borderId="15" xfId="0" applyNumberFormat="1" applyFont="1" applyFill="1" applyBorder="1"/>
    <xf numFmtId="1" fontId="6" fillId="0" borderId="16" xfId="0" applyNumberFormat="1" applyFont="1" applyFill="1" applyBorder="1"/>
    <xf numFmtId="0" fontId="8" fillId="0" borderId="51" xfId="0" applyFont="1" applyFill="1" applyBorder="1"/>
    <xf numFmtId="0" fontId="6" fillId="0" borderId="52" xfId="0" applyFont="1" applyFill="1" applyBorder="1"/>
    <xf numFmtId="0" fontId="6" fillId="0" borderId="53" xfId="0" applyFont="1" applyFill="1" applyBorder="1"/>
    <xf numFmtId="0" fontId="0" fillId="0" borderId="9" xfId="0" applyFill="1" applyBorder="1"/>
    <xf numFmtId="0" fontId="0" fillId="0" borderId="10" xfId="0" applyFill="1" applyBorder="1"/>
    <xf numFmtId="0" fontId="0" fillId="4" borderId="10" xfId="0" applyFill="1" applyBorder="1"/>
    <xf numFmtId="0" fontId="2" fillId="0" borderId="14" xfId="0" applyFont="1" applyFill="1" applyBorder="1"/>
    <xf numFmtId="0" fontId="2" fillId="0" borderId="15" xfId="0" applyFont="1" applyFill="1" applyBorder="1"/>
    <xf numFmtId="0" fontId="1" fillId="2" borderId="46" xfId="0" applyFont="1" applyFill="1" applyBorder="1"/>
    <xf numFmtId="0" fontId="0" fillId="0" borderId="47" xfId="0" applyFill="1" applyBorder="1"/>
    <xf numFmtId="0" fontId="0" fillId="0" borderId="48" xfId="0" applyFill="1" applyBorder="1"/>
    <xf numFmtId="0" fontId="2" fillId="0" borderId="48" xfId="0" applyFont="1" applyFill="1" applyBorder="1"/>
    <xf numFmtId="0" fontId="12" fillId="0" borderId="49" xfId="0" applyFont="1" applyFill="1" applyBorder="1" applyAlignment="1" applyProtection="1">
      <alignment vertical="center" wrapText="1"/>
    </xf>
    <xf numFmtId="0" fontId="6" fillId="0" borderId="4" xfId="0" applyFont="1" applyFill="1" applyBorder="1"/>
    <xf numFmtId="0" fontId="6" fillId="0" borderId="49" xfId="0" applyFont="1" applyFill="1" applyBorder="1"/>
    <xf numFmtId="0" fontId="6" fillId="0" borderId="54" xfId="0" applyFont="1" applyFill="1" applyBorder="1"/>
    <xf numFmtId="1" fontId="6" fillId="0" borderId="27" xfId="0" applyNumberFormat="1" applyFont="1" applyFill="1" applyBorder="1"/>
    <xf numFmtId="0" fontId="0" fillId="0" borderId="11" xfId="0" applyFill="1" applyBorder="1"/>
    <xf numFmtId="0" fontId="2" fillId="0" borderId="16" xfId="0" applyFont="1" applyFill="1" applyBorder="1"/>
    <xf numFmtId="0" fontId="1" fillId="2" borderId="55" xfId="0" applyFont="1" applyFill="1" applyBorder="1"/>
    <xf numFmtId="0" fontId="0" fillId="0" borderId="20" xfId="0" applyFill="1" applyBorder="1"/>
    <xf numFmtId="0" fontId="2" fillId="0" borderId="21" xfId="0" applyFont="1" applyFill="1" applyBorder="1"/>
    <xf numFmtId="0" fontId="6" fillId="0" borderId="3" xfId="0" applyFont="1" applyFill="1" applyBorder="1"/>
    <xf numFmtId="1" fontId="6" fillId="0" borderId="21" xfId="0" applyNumberFormat="1" applyFont="1" applyFill="1" applyBorder="1"/>
    <xf numFmtId="0" fontId="6" fillId="0" borderId="24" xfId="0" applyFont="1" applyFill="1" applyBorder="1"/>
    <xf numFmtId="0" fontId="6" fillId="0" borderId="56" xfId="0" applyFont="1" applyFill="1" applyBorder="1"/>
    <xf numFmtId="1" fontId="6" fillId="0" borderId="24" xfId="0" applyNumberFormat="1" applyFont="1" applyFill="1" applyBorder="1"/>
    <xf numFmtId="0" fontId="0" fillId="0" borderId="23" xfId="0" applyFill="1" applyBorder="1"/>
    <xf numFmtId="0" fontId="6" fillId="0" borderId="34" xfId="0" applyFont="1" applyBorder="1"/>
    <xf numFmtId="0" fontId="6" fillId="0" borderId="35" xfId="0" applyFont="1" applyBorder="1"/>
    <xf numFmtId="0" fontId="6" fillId="0" borderId="57" xfId="0" applyFont="1" applyBorder="1"/>
    <xf numFmtId="0" fontId="6" fillId="0" borderId="37" xfId="0" applyFont="1" applyBorder="1"/>
    <xf numFmtId="0" fontId="6" fillId="0" borderId="58" xfId="0" applyFont="1" applyBorder="1"/>
    <xf numFmtId="0" fontId="0" fillId="0" borderId="35" xfId="0" applyBorder="1"/>
    <xf numFmtId="0" fontId="0" fillId="0" borderId="17" xfId="0" applyFill="1" applyBorder="1"/>
    <xf numFmtId="0" fontId="0" fillId="0" borderId="22" xfId="0" applyFill="1" applyBorder="1"/>
    <xf numFmtId="0" fontId="0" fillId="4" borderId="47" xfId="0" applyFill="1" applyBorder="1"/>
    <xf numFmtId="0" fontId="0" fillId="0" borderId="24" xfId="0" applyFill="1" applyBorder="1"/>
    <xf numFmtId="0" fontId="0" fillId="0" borderId="21" xfId="0" applyFill="1" applyBorder="1"/>
    <xf numFmtId="0" fontId="0" fillId="0" borderId="49" xfId="0" applyFill="1" applyBorder="1"/>
    <xf numFmtId="0" fontId="0" fillId="4" borderId="13" xfId="0" applyFont="1" applyFill="1" applyBorder="1"/>
    <xf numFmtId="0" fontId="0" fillId="0" borderId="8" xfId="0" applyFont="1" applyFill="1" applyBorder="1"/>
    <xf numFmtId="0" fontId="6" fillId="0" borderId="34" xfId="0" applyFont="1" applyFill="1" applyBorder="1"/>
    <xf numFmtId="0" fontId="0" fillId="0" borderId="17" xfId="0" applyFont="1" applyFill="1" applyBorder="1"/>
    <xf numFmtId="0" fontId="0" fillId="0" borderId="9" xfId="0" applyFont="1" applyFill="1" applyBorder="1"/>
    <xf numFmtId="0" fontId="0" fillId="0" borderId="10" xfId="0" applyFont="1" applyFill="1" applyBorder="1"/>
    <xf numFmtId="0" fontId="0" fillId="4" borderId="10" xfId="0" applyFont="1" applyFill="1" applyBorder="1"/>
    <xf numFmtId="0" fontId="0" fillId="0" borderId="11" xfId="0" applyFont="1" applyFill="1" applyBorder="1"/>
    <xf numFmtId="0" fontId="2" fillId="0" borderId="19" xfId="0" applyFont="1" applyFill="1" applyBorder="1"/>
    <xf numFmtId="0" fontId="2" fillId="4" borderId="15" xfId="0" applyFont="1" applyFill="1" applyBorder="1"/>
    <xf numFmtId="0" fontId="0" fillId="4" borderId="12" xfId="0" applyFill="1" applyBorder="1"/>
    <xf numFmtId="0" fontId="2" fillId="4" borderId="40" xfId="0" applyFont="1" applyFill="1" applyBorder="1"/>
    <xf numFmtId="0" fontId="2" fillId="4" borderId="41" xfId="0" applyFont="1" applyFill="1" applyBorder="1"/>
    <xf numFmtId="0" fontId="2" fillId="4" borderId="42" xfId="0" applyFont="1" applyFill="1" applyBorder="1"/>
    <xf numFmtId="0" fontId="0" fillId="0" borderId="43" xfId="0" applyFill="1" applyBorder="1"/>
    <xf numFmtId="0" fontId="0" fillId="0" borderId="44" xfId="0" applyFill="1" applyBorder="1"/>
    <xf numFmtId="0" fontId="0" fillId="0" borderId="45" xfId="0" applyFill="1" applyBorder="1"/>
    <xf numFmtId="0" fontId="0" fillId="0" borderId="51" xfId="0" applyFill="1" applyBorder="1"/>
    <xf numFmtId="0" fontId="0" fillId="0" borderId="52" xfId="0" applyFill="1" applyBorder="1"/>
    <xf numFmtId="0" fontId="0" fillId="0" borderId="53" xfId="0" applyFill="1" applyBorder="1"/>
    <xf numFmtId="0" fontId="1" fillId="2" borderId="43" xfId="0" applyFont="1" applyFill="1" applyBorder="1"/>
    <xf numFmtId="0" fontId="1" fillId="2" borderId="44" xfId="0" applyFont="1" applyFill="1" applyBorder="1"/>
    <xf numFmtId="0" fontId="1" fillId="2" borderId="45" xfId="0" applyFont="1" applyFill="1" applyBorder="1"/>
    <xf numFmtId="0" fontId="1" fillId="0" borderId="57" xfId="0" applyFont="1" applyFill="1" applyBorder="1"/>
    <xf numFmtId="0" fontId="0" fillId="4" borderId="12" xfId="0" applyFont="1" applyFill="1" applyBorder="1"/>
    <xf numFmtId="0" fontId="0" fillId="0" borderId="47" xfId="0" applyFont="1" applyFill="1" applyBorder="1"/>
    <xf numFmtId="0" fontId="0" fillId="4" borderId="48" xfId="0" applyFont="1" applyFill="1" applyBorder="1"/>
    <xf numFmtId="0" fontId="2" fillId="4" borderId="48" xfId="0" applyFont="1" applyFill="1" applyBorder="1"/>
    <xf numFmtId="0" fontId="2" fillId="0" borderId="49" xfId="0" applyFont="1" applyFill="1" applyBorder="1"/>
    <xf numFmtId="0" fontId="1" fillId="0" borderId="58" xfId="0" applyFont="1" applyFill="1" applyBorder="1"/>
    <xf numFmtId="0" fontId="6" fillId="0" borderId="35" xfId="0" applyFont="1" applyFill="1" applyBorder="1"/>
    <xf numFmtId="0" fontId="0" fillId="0" borderId="20" xfId="0" applyFont="1" applyFill="1" applyBorder="1"/>
    <xf numFmtId="0" fontId="2" fillId="0" borderId="12" xfId="0" applyFont="1" applyFill="1" applyBorder="1" applyAlignment="1">
      <alignment vertical="top"/>
    </xf>
    <xf numFmtId="0" fontId="1" fillId="2" borderId="31" xfId="0" applyFont="1" applyFill="1" applyBorder="1" applyAlignment="1">
      <alignment wrapText="1"/>
    </xf>
    <xf numFmtId="0" fontId="0" fillId="0" borderId="9" xfId="0" applyFill="1" applyBorder="1" applyAlignment="1">
      <alignment vertical="top"/>
    </xf>
    <xf numFmtId="0" fontId="0" fillId="2" borderId="28" xfId="0" applyFill="1" applyBorder="1" applyAlignment="1">
      <alignment wrapText="1"/>
    </xf>
    <xf numFmtId="0" fontId="1" fillId="2" borderId="55" xfId="0" applyFont="1" applyFill="1" applyBorder="1" applyAlignment="1">
      <alignment wrapText="1"/>
    </xf>
    <xf numFmtId="0" fontId="1" fillId="2" borderId="46" xfId="0" applyFont="1" applyFill="1" applyBorder="1" applyAlignment="1">
      <alignment wrapText="1"/>
    </xf>
    <xf numFmtId="1" fontId="1" fillId="0" borderId="59" xfId="0" applyNumberFormat="1" applyFont="1" applyBorder="1"/>
    <xf numFmtId="1" fontId="1" fillId="0" borderId="7" xfId="0" applyNumberFormat="1" applyFont="1" applyBorder="1"/>
    <xf numFmtId="1" fontId="1" fillId="0" borderId="60" xfId="0" applyNumberFormat="1" applyFont="1" applyBorder="1"/>
    <xf numFmtId="1" fontId="1" fillId="0" borderId="44" xfId="0" applyNumberFormat="1" applyFont="1" applyBorder="1"/>
    <xf numFmtId="1" fontId="1" fillId="0" borderId="50" xfId="0" applyNumberFormat="1" applyFont="1" applyBorder="1"/>
    <xf numFmtId="0" fontId="18" fillId="0" borderId="48" xfId="14" applyBorder="1">
      <alignment vertical="top"/>
    </xf>
    <xf numFmtId="0" fontId="18" fillId="0" borderId="8" xfId="14" applyBorder="1">
      <alignment vertical="top"/>
    </xf>
    <xf numFmtId="0" fontId="24" fillId="0" borderId="41" xfId="14" applyFont="1" applyBorder="1">
      <alignment vertical="top"/>
    </xf>
    <xf numFmtId="0" fontId="18" fillId="0" borderId="41" xfId="14" applyBorder="1">
      <alignment vertical="top"/>
    </xf>
    <xf numFmtId="0" fontId="18" fillId="0" borderId="52" xfId="14" applyBorder="1">
      <alignment vertical="top"/>
    </xf>
    <xf numFmtId="165" fontId="18" fillId="4" borderId="14" xfId="14" applyNumberFormat="1" applyFill="1" applyBorder="1">
      <alignment vertical="top"/>
    </xf>
    <xf numFmtId="165" fontId="18" fillId="4" borderId="15" xfId="14" applyNumberFormat="1" applyFill="1" applyBorder="1">
      <alignment vertical="top"/>
    </xf>
    <xf numFmtId="0" fontId="18" fillId="0" borderId="15" xfId="14" applyBorder="1">
      <alignment vertical="top"/>
    </xf>
    <xf numFmtId="165" fontId="18" fillId="4" borderId="9" xfId="14" applyNumberFormat="1" applyFill="1" applyBorder="1">
      <alignment vertical="top"/>
    </xf>
    <xf numFmtId="0" fontId="18" fillId="0" borderId="49" xfId="14" applyBorder="1">
      <alignment vertical="top"/>
    </xf>
    <xf numFmtId="165" fontId="20" fillId="0" borderId="22" xfId="14" applyNumberFormat="1" applyFont="1" applyBorder="1">
      <alignment vertical="top"/>
    </xf>
    <xf numFmtId="165" fontId="20" fillId="0" borderId="24" xfId="14" applyNumberFormat="1" applyFont="1" applyBorder="1">
      <alignment vertical="top"/>
    </xf>
    <xf numFmtId="0" fontId="24" fillId="0" borderId="48" xfId="14" applyFont="1" applyFill="1" applyBorder="1" applyAlignment="1">
      <alignment horizontal="right" vertical="top"/>
    </xf>
    <xf numFmtId="0" fontId="18" fillId="0" borderId="41" xfId="14" applyFill="1" applyBorder="1">
      <alignment vertical="top"/>
    </xf>
    <xf numFmtId="0" fontId="24" fillId="0" borderId="52" xfId="14" applyFont="1" applyBorder="1">
      <alignment vertical="top"/>
    </xf>
    <xf numFmtId="0" fontId="23" fillId="0" borderId="10" xfId="14" applyFont="1" applyFill="1" applyBorder="1">
      <alignment vertical="top"/>
    </xf>
    <xf numFmtId="165" fontId="18" fillId="0" borderId="41" xfId="14" applyNumberFormat="1" applyFill="1" applyBorder="1">
      <alignment vertical="top"/>
    </xf>
    <xf numFmtId="0" fontId="24" fillId="0" borderId="2" xfId="14" applyFont="1" applyFill="1" applyBorder="1">
      <alignment vertical="top"/>
    </xf>
    <xf numFmtId="0" fontId="18" fillId="0" borderId="2" xfId="14" applyFill="1" applyBorder="1">
      <alignment vertical="top"/>
    </xf>
    <xf numFmtId="0" fontId="18" fillId="3" borderId="52" xfId="14" applyFill="1" applyBorder="1">
      <alignment vertical="top"/>
    </xf>
    <xf numFmtId="0" fontId="24" fillId="3" borderId="52" xfId="14" applyFont="1" applyFill="1" applyBorder="1">
      <alignment vertical="top"/>
    </xf>
    <xf numFmtId="0" fontId="18" fillId="4" borderId="14" xfId="14" applyFill="1" applyBorder="1">
      <alignment vertical="top"/>
    </xf>
    <xf numFmtId="0" fontId="18" fillId="0" borderId="51" xfId="14" applyBorder="1">
      <alignment vertical="top"/>
    </xf>
    <xf numFmtId="0" fontId="18" fillId="0" borderId="4" xfId="14" applyBorder="1">
      <alignment vertical="top"/>
    </xf>
    <xf numFmtId="0" fontId="24" fillId="0" borderId="56" xfId="14" applyFont="1" applyBorder="1">
      <alignment vertical="top"/>
    </xf>
    <xf numFmtId="0" fontId="24" fillId="2" borderId="43" xfId="14" applyFont="1" applyFill="1" applyBorder="1">
      <alignment vertical="top"/>
    </xf>
    <xf numFmtId="0" fontId="24" fillId="2" borderId="44" xfId="14" applyFont="1" applyFill="1" applyBorder="1">
      <alignment vertical="top"/>
    </xf>
    <xf numFmtId="0" fontId="24" fillId="2" borderId="50" xfId="14" applyFont="1" applyFill="1" applyBorder="1">
      <alignment vertical="top"/>
    </xf>
    <xf numFmtId="0" fontId="24" fillId="2" borderId="7" xfId="14" applyFont="1" applyFill="1" applyBorder="1">
      <alignment vertical="top"/>
    </xf>
    <xf numFmtId="0" fontId="24" fillId="0" borderId="61" xfId="14" applyFont="1" applyFill="1" applyBorder="1">
      <alignment vertical="top"/>
    </xf>
    <xf numFmtId="0" fontId="18" fillId="0" borderId="62" xfId="14" applyFill="1" applyBorder="1">
      <alignment vertical="top"/>
    </xf>
    <xf numFmtId="0" fontId="18" fillId="0" borderId="1" xfId="14" applyFill="1" applyBorder="1">
      <alignment vertical="top"/>
    </xf>
    <xf numFmtId="0" fontId="18" fillId="0" borderId="63" xfId="14" applyFill="1" applyBorder="1">
      <alignment vertical="top"/>
    </xf>
    <xf numFmtId="0" fontId="23" fillId="0" borderId="9" xfId="14" applyFont="1" applyFill="1" applyBorder="1">
      <alignment vertical="top"/>
    </xf>
    <xf numFmtId="0" fontId="23" fillId="0" borderId="11" xfId="14" applyFont="1" applyFill="1" applyBorder="1">
      <alignment vertical="top"/>
    </xf>
    <xf numFmtId="165" fontId="18" fillId="0" borderId="40" xfId="14" applyNumberFormat="1" applyFill="1" applyBorder="1">
      <alignment vertical="top"/>
    </xf>
    <xf numFmtId="0" fontId="18" fillId="0" borderId="42" xfId="14" applyFill="1" applyBorder="1">
      <alignment vertical="top"/>
    </xf>
    <xf numFmtId="1" fontId="24" fillId="0" borderId="45" xfId="14" applyNumberFormat="1" applyFont="1" applyFill="1" applyBorder="1">
      <alignment vertical="top"/>
    </xf>
    <xf numFmtId="0" fontId="18" fillId="0" borderId="45" xfId="14" applyFill="1" applyBorder="1">
      <alignment vertical="top"/>
    </xf>
    <xf numFmtId="1" fontId="0" fillId="0" borderId="6" xfId="0" applyNumberFormat="1" applyFont="1" applyFill="1" applyBorder="1"/>
    <xf numFmtId="0" fontId="10" fillId="0" borderId="0" xfId="0" applyFont="1" applyFill="1"/>
    <xf numFmtId="1" fontId="0" fillId="0" borderId="0" xfId="0" applyNumberFormat="1" applyFill="1" applyBorder="1"/>
    <xf numFmtId="0" fontId="1" fillId="0" borderId="59" xfId="0" applyFont="1" applyFill="1" applyBorder="1"/>
    <xf numFmtId="1" fontId="0" fillId="0" borderId="6" xfId="0" applyNumberFormat="1" applyFill="1" applyBorder="1"/>
    <xf numFmtId="1" fontId="2" fillId="0" borderId="6" xfId="0" applyNumberFormat="1" applyFont="1" applyFill="1" applyBorder="1"/>
    <xf numFmtId="1" fontId="0" fillId="0" borderId="13" xfId="0" applyNumberFormat="1" applyFont="1" applyFill="1" applyBorder="1"/>
    <xf numFmtId="1" fontId="0" fillId="0" borderId="12" xfId="0" applyNumberFormat="1" applyFill="1" applyBorder="1"/>
    <xf numFmtId="1" fontId="2" fillId="0" borderId="13" xfId="0" applyNumberFormat="1" applyFont="1" applyFill="1" applyBorder="1"/>
    <xf numFmtId="1" fontId="0" fillId="0" borderId="13" xfId="0" applyNumberFormat="1" applyFill="1" applyBorder="1"/>
    <xf numFmtId="1" fontId="14" fillId="0" borderId="15" xfId="0" applyNumberFormat="1" applyFont="1" applyFill="1" applyBorder="1"/>
    <xf numFmtId="1" fontId="14" fillId="0" borderId="16" xfId="0" applyNumberFormat="1" applyFont="1" applyFill="1" applyBorder="1"/>
    <xf numFmtId="1" fontId="1" fillId="0" borderId="52" xfId="0" applyNumberFormat="1" applyFont="1" applyFill="1" applyBorder="1"/>
    <xf numFmtId="1" fontId="1" fillId="0" borderId="53" xfId="0" applyNumberFormat="1" applyFont="1" applyFill="1" applyBorder="1"/>
    <xf numFmtId="1" fontId="1" fillId="0" borderId="3" xfId="0" applyNumberFormat="1" applyFont="1" applyFill="1" applyBorder="1"/>
    <xf numFmtId="1" fontId="0" fillId="0" borderId="10" xfId="0" applyNumberFormat="1" applyFill="1" applyBorder="1" applyAlignment="1"/>
    <xf numFmtId="1" fontId="0" fillId="0" borderId="11" xfId="0" applyNumberFormat="1" applyFill="1" applyBorder="1" applyAlignment="1"/>
    <xf numFmtId="1" fontId="0" fillId="0" borderId="14" xfId="0" applyNumberFormat="1" applyFill="1" applyBorder="1"/>
    <xf numFmtId="1" fontId="0" fillId="0" borderId="15" xfId="0" applyNumberFormat="1" applyFill="1" applyBorder="1"/>
    <xf numFmtId="0" fontId="0" fillId="0" borderId="15" xfId="0" applyFont="1" applyFill="1" applyBorder="1"/>
    <xf numFmtId="1" fontId="0" fillId="0" borderId="16" xfId="0" applyNumberFormat="1" applyFill="1" applyBorder="1"/>
    <xf numFmtId="0" fontId="1" fillId="2" borderId="29" xfId="0" applyFont="1" applyFill="1" applyBorder="1"/>
    <xf numFmtId="1" fontId="0" fillId="0" borderId="22" xfId="0" applyNumberFormat="1" applyFill="1" applyBorder="1" applyAlignment="1"/>
    <xf numFmtId="1" fontId="0" fillId="0" borderId="23" xfId="0" applyNumberFormat="1" applyFill="1" applyBorder="1" applyAlignment="1"/>
    <xf numFmtId="1" fontId="0" fillId="0" borderId="24" xfId="0" applyNumberFormat="1" applyFill="1" applyBorder="1" applyAlignment="1"/>
    <xf numFmtId="1" fontId="1" fillId="0" borderId="56" xfId="0" applyNumberFormat="1" applyFont="1" applyFill="1" applyBorder="1"/>
    <xf numFmtId="0" fontId="0" fillId="0" borderId="35" xfId="0" applyFill="1" applyBorder="1"/>
    <xf numFmtId="1" fontId="0" fillId="0" borderId="17" xfId="0" applyNumberFormat="1" applyFill="1" applyBorder="1" applyAlignment="1"/>
    <xf numFmtId="1" fontId="0" fillId="0" borderId="18" xfId="0" applyNumberFormat="1" applyFont="1" applyFill="1" applyBorder="1"/>
    <xf numFmtId="1" fontId="0" fillId="0" borderId="18" xfId="0" applyNumberFormat="1" applyFill="1" applyBorder="1"/>
    <xf numFmtId="1" fontId="2" fillId="0" borderId="18" xfId="0" applyNumberFormat="1" applyFont="1" applyFill="1" applyBorder="1"/>
    <xf numFmtId="1" fontId="0" fillId="0" borderId="19" xfId="0" applyNumberFormat="1" applyFill="1" applyBorder="1"/>
    <xf numFmtId="1" fontId="1" fillId="0" borderId="64" xfId="0" applyNumberFormat="1" applyFont="1" applyFill="1" applyBorder="1"/>
    <xf numFmtId="0" fontId="13" fillId="0" borderId="19" xfId="0" applyFont="1" applyFill="1" applyBorder="1"/>
    <xf numFmtId="1" fontId="0" fillId="0" borderId="20" xfId="0" applyNumberFormat="1" applyFill="1" applyBorder="1" applyAlignment="1"/>
    <xf numFmtId="0" fontId="0" fillId="0" borderId="21" xfId="0" applyFont="1" applyFill="1" applyBorder="1"/>
    <xf numFmtId="1" fontId="14" fillId="0" borderId="21" xfId="0" applyNumberFormat="1" applyFont="1" applyFill="1" applyBorder="1"/>
    <xf numFmtId="1" fontId="0" fillId="0" borderId="23" xfId="0" applyNumberFormat="1" applyFont="1" applyFill="1" applyBorder="1"/>
    <xf numFmtId="1" fontId="2" fillId="0" borderId="23" xfId="0" applyNumberFormat="1" applyFont="1" applyFill="1" applyBorder="1"/>
    <xf numFmtId="1" fontId="0" fillId="0" borderId="23" xfId="0" applyNumberFormat="1" applyFill="1" applyBorder="1"/>
    <xf numFmtId="1" fontId="0" fillId="0" borderId="24" xfId="0" applyNumberFormat="1" applyFill="1" applyBorder="1"/>
    <xf numFmtId="0" fontId="14" fillId="0" borderId="24" xfId="0" applyFont="1" applyFill="1" applyBorder="1"/>
    <xf numFmtId="0" fontId="9" fillId="0" borderId="0" xfId="0" applyFont="1" applyFill="1" applyBorder="1"/>
    <xf numFmtId="0" fontId="1" fillId="6" borderId="55" xfId="0" applyFont="1" applyFill="1" applyBorder="1"/>
    <xf numFmtId="0" fontId="1" fillId="6" borderId="31" xfId="0" applyFont="1" applyFill="1" applyBorder="1"/>
    <xf numFmtId="0" fontId="1" fillId="6" borderId="31" xfId="0" applyFont="1" applyFill="1" applyBorder="1" applyAlignment="1">
      <alignment horizontal="right"/>
    </xf>
    <xf numFmtId="0" fontId="1" fillId="6" borderId="32" xfId="0" applyFont="1" applyFill="1" applyBorder="1"/>
    <xf numFmtId="1" fontId="0" fillId="0" borderId="9" xfId="0" applyNumberFormat="1" applyFill="1" applyBorder="1"/>
    <xf numFmtId="1" fontId="0" fillId="0" borderId="10" xfId="0" applyNumberFormat="1" applyFill="1" applyBorder="1"/>
    <xf numFmtId="1" fontId="0" fillId="0" borderId="11" xfId="0" applyNumberFormat="1" applyFill="1" applyBorder="1"/>
    <xf numFmtId="0" fontId="1" fillId="6" borderId="30" xfId="0" applyFont="1" applyFill="1" applyBorder="1"/>
    <xf numFmtId="0" fontId="0" fillId="6" borderId="32" xfId="0" applyFill="1" applyBorder="1"/>
    <xf numFmtId="0" fontId="1" fillId="0" borderId="43" xfId="0" applyFont="1" applyFill="1" applyBorder="1"/>
    <xf numFmtId="2" fontId="1" fillId="0" borderId="44" xfId="0" applyNumberFormat="1" applyFont="1" applyFill="1" applyBorder="1"/>
    <xf numFmtId="1" fontId="1" fillId="0" borderId="45" xfId="0" applyNumberFormat="1" applyFont="1" applyFill="1" applyBorder="1"/>
    <xf numFmtId="1" fontId="0" fillId="0" borderId="24" xfId="0" applyNumberFormat="1" applyFont="1" applyFill="1" applyBorder="1"/>
    <xf numFmtId="0" fontId="0" fillId="0" borderId="23" xfId="0" applyFont="1" applyFill="1" applyBorder="1"/>
    <xf numFmtId="0" fontId="0" fillId="0" borderId="64" xfId="0" applyFont="1" applyFill="1" applyBorder="1"/>
    <xf numFmtId="0" fontId="0" fillId="0" borderId="56" xfId="0" applyFont="1" applyFill="1" applyBorder="1"/>
    <xf numFmtId="1" fontId="0" fillId="0" borderId="56" xfId="0" applyNumberFormat="1" applyFont="1" applyFill="1" applyBorder="1"/>
    <xf numFmtId="0" fontId="0" fillId="0" borderId="65" xfId="0" applyFont="1" applyFill="1" applyBorder="1"/>
    <xf numFmtId="1" fontId="0" fillId="0" borderId="61" xfId="0" applyNumberFormat="1" applyFont="1" applyFill="1" applyBorder="1"/>
    <xf numFmtId="1" fontId="1" fillId="0" borderId="22" xfId="0" applyNumberFormat="1" applyFont="1" applyFill="1" applyBorder="1"/>
    <xf numFmtId="0" fontId="0" fillId="0" borderId="34" xfId="0" applyFont="1" applyFill="1" applyBorder="1"/>
    <xf numFmtId="1" fontId="0" fillId="0" borderId="35" xfId="0" applyNumberFormat="1" applyFont="1" applyFill="1" applyBorder="1"/>
    <xf numFmtId="1" fontId="1" fillId="0" borderId="7" xfId="0" applyNumberFormat="1" applyFont="1" applyFill="1" applyBorder="1"/>
    <xf numFmtId="0" fontId="28" fillId="6" borderId="59" xfId="0" applyFont="1" applyFill="1" applyBorder="1"/>
    <xf numFmtId="0" fontId="14" fillId="6" borderId="7" xfId="0" applyFont="1" applyFill="1" applyBorder="1"/>
    <xf numFmtId="0" fontId="0" fillId="6" borderId="7" xfId="0" applyFont="1" applyFill="1" applyBorder="1"/>
    <xf numFmtId="0" fontId="20" fillId="0" borderId="6" xfId="14" applyFont="1" applyBorder="1" applyAlignment="1">
      <alignment vertical="top" wrapText="1"/>
    </xf>
    <xf numFmtId="0" fontId="29" fillId="0" borderId="6" xfId="15" applyFont="1" applyBorder="1" applyAlignment="1">
      <alignment vertical="top" wrapText="1"/>
    </xf>
    <xf numFmtId="0" fontId="18" fillId="4" borderId="44" xfId="14" applyFill="1" applyBorder="1">
      <alignment vertical="top"/>
    </xf>
    <xf numFmtId="0" fontId="21" fillId="0" borderId="6" xfId="14" applyFont="1" applyBorder="1" applyAlignment="1">
      <alignment horizontal="left" vertical="top" wrapText="1" readingOrder="1"/>
    </xf>
    <xf numFmtId="0" fontId="18" fillId="0" borderId="6" xfId="14" applyFont="1" applyBorder="1" applyAlignment="1">
      <alignment horizontal="left" vertical="top" wrapText="1" readingOrder="1"/>
    </xf>
    <xf numFmtId="0" fontId="20" fillId="0" borderId="6" xfId="14" applyFont="1" applyBorder="1" applyAlignment="1">
      <alignment horizontal="left" vertical="top"/>
    </xf>
    <xf numFmtId="0" fontId="18" fillId="0" borderId="6" xfId="14" applyFont="1" applyBorder="1" applyAlignment="1">
      <alignment horizontal="left" vertical="top" wrapText="1"/>
    </xf>
    <xf numFmtId="0" fontId="18" fillId="0" borderId="6" xfId="14" applyFont="1" applyBorder="1" applyAlignment="1">
      <alignment horizontal="left" vertical="top"/>
    </xf>
    <xf numFmtId="0" fontId="20" fillId="3" borderId="6" xfId="14" applyFont="1" applyFill="1" applyBorder="1" applyAlignment="1">
      <alignment horizontal="left" vertical="top"/>
    </xf>
    <xf numFmtId="0" fontId="18" fillId="3" borderId="6" xfId="14" applyFont="1" applyFill="1" applyBorder="1" applyAlignment="1">
      <alignment horizontal="left" vertical="top" wrapText="1"/>
    </xf>
    <xf numFmtId="0" fontId="18" fillId="3" borderId="6" xfId="14" applyFont="1" applyFill="1" applyBorder="1" applyAlignment="1">
      <alignment horizontal="left" vertical="top"/>
    </xf>
    <xf numFmtId="0" fontId="1" fillId="0" borderId="23" xfId="0" applyFont="1" applyFill="1" applyBorder="1" applyAlignment="1">
      <alignment vertical="center"/>
    </xf>
  </cellXfs>
  <cellStyles count="16">
    <cellStyle name="Hyperlink" xfId="15" builtinId="8"/>
    <cellStyle name="Normal" xfId="0" builtinId="0"/>
    <cellStyle name="Normal 10" xfId="11"/>
    <cellStyle name="Normal 11" xfId="6"/>
    <cellStyle name="Normal 12" xfId="4"/>
    <cellStyle name="Normal 13" xfId="3"/>
    <cellStyle name="Normal 14" xfId="13"/>
    <cellStyle name="Normal 15" xfId="14"/>
    <cellStyle name="Normal 2" xfId="1"/>
    <cellStyle name="Normal 3" xfId="2"/>
    <cellStyle name="Normal 4" xfId="5"/>
    <cellStyle name="Normal 5" xfId="12"/>
    <cellStyle name="Normal 6" xfId="8"/>
    <cellStyle name="Normal 7" xfId="10"/>
    <cellStyle name="Normal 8" xfId="9"/>
    <cellStyle name="Normal 9" xfId="7"/>
  </cellStyles>
  <dxfs count="2">
    <dxf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 style="thin">
          <color theme="0" tint="-0.34998626667073579"/>
        </vertical>
        <horizontal style="thin">
          <color theme="0" tint="-0.34998626667073579"/>
        </horizontal>
      </border>
    </dxf>
    <dxf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 style="thin">
          <color theme="0" tint="-0.34998626667073579"/>
        </vertical>
        <horizontal style="thin">
          <color theme="0" tint="-0.34998626667073579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pivotCacheDefinition" Target="pivotCache/pivotCacheDefinition1.xml"/><Relationship Id="rId18" Type="http://schemas.openxmlformats.org/officeDocument/2006/relationships/pivotCacheDefinition" Target="pivotCache/pivotCacheDefinition6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pivotCacheDefinition" Target="pivotCache/pivotCacheDefinition9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pivotCacheDefinition" Target="pivotCache/pivotCacheDefinition5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pivotCacheDefinition" Target="pivotCache/pivotCacheDefinition4.xml"/><Relationship Id="rId20" Type="http://schemas.openxmlformats.org/officeDocument/2006/relationships/pivotCacheDefinition" Target="pivotCache/pivotCacheDefinition8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pivotCacheDefinition" Target="pivotCache/pivotCacheDefinition3.xml"/><Relationship Id="rId23" Type="http://schemas.openxmlformats.org/officeDocument/2006/relationships/pivotCacheDefinition" Target="pivotCache/pivotCacheDefinition11.xml"/><Relationship Id="rId10" Type="http://schemas.openxmlformats.org/officeDocument/2006/relationships/worksheet" Target="worksheets/sheet10.xml"/><Relationship Id="rId19" Type="http://schemas.openxmlformats.org/officeDocument/2006/relationships/pivotCacheDefinition" Target="pivotCache/pivotCacheDefinition7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pivotCacheDefinition" Target="pivotCache/pivotCacheDefinition2.xml"/><Relationship Id="rId22" Type="http://schemas.openxmlformats.org/officeDocument/2006/relationships/pivotCacheDefinition" Target="pivotCache/pivotCacheDefinition10.xml"/><Relationship Id="rId27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Housing Trajectory 2011 - 2029</a:t>
            </a:r>
          </a:p>
        </c:rich>
      </c:tx>
      <c:layout>
        <c:manualLayout>
          <c:xMode val="edge"/>
          <c:yMode val="edge"/>
          <c:x val="0.31404672022037367"/>
          <c:y val="2.140672782874617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7248790782411614E-2"/>
          <c:y val="0.12867755062727251"/>
          <c:w val="0.89503697389361769"/>
          <c:h val="0.7315167714127477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'a) All Sites'!$A$22</c:f>
              <c:strCache>
                <c:ptCount val="1"/>
                <c:pt idx="0">
                  <c:v>Actual Completions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cat>
            <c:strRef>
              <c:f>'a) All Sites'!$C$21:$T$21</c:f>
              <c:strCache>
                <c:ptCount val="18"/>
                <c:pt idx="0">
                  <c:v>2011/12</c:v>
                </c:pt>
                <c:pt idx="1">
                  <c:v>2012/13</c:v>
                </c:pt>
                <c:pt idx="2">
                  <c:v>2013/14</c:v>
                </c:pt>
                <c:pt idx="3">
                  <c:v>2014/15</c:v>
                </c:pt>
                <c:pt idx="4">
                  <c:v>2015/16</c:v>
                </c:pt>
                <c:pt idx="5">
                  <c:v>2016/17</c:v>
                </c:pt>
                <c:pt idx="6">
                  <c:v>2017/18</c:v>
                </c:pt>
                <c:pt idx="7">
                  <c:v>2018/19</c:v>
                </c:pt>
                <c:pt idx="8">
                  <c:v>2019/20</c:v>
                </c:pt>
                <c:pt idx="9">
                  <c:v>2020/21</c:v>
                </c:pt>
                <c:pt idx="10">
                  <c:v>2021/22</c:v>
                </c:pt>
                <c:pt idx="11">
                  <c:v>2022/23</c:v>
                </c:pt>
                <c:pt idx="12">
                  <c:v>2023/24</c:v>
                </c:pt>
                <c:pt idx="13">
                  <c:v>2024/25</c:v>
                </c:pt>
                <c:pt idx="14">
                  <c:v>2025/26</c:v>
                </c:pt>
                <c:pt idx="15">
                  <c:v>2026/27</c:v>
                </c:pt>
                <c:pt idx="16">
                  <c:v>2027/28</c:v>
                </c:pt>
                <c:pt idx="17">
                  <c:v>2028/29</c:v>
                </c:pt>
              </c:strCache>
            </c:strRef>
          </c:cat>
          <c:val>
            <c:numRef>
              <c:f>'a) All Sites'!$C$22:$T$22</c:f>
              <c:numCache>
                <c:formatCode>0</c:formatCode>
                <c:ptCount val="18"/>
                <c:pt idx="0">
                  <c:v>144</c:v>
                </c:pt>
                <c:pt idx="1">
                  <c:v>262</c:v>
                </c:pt>
                <c:pt idx="2">
                  <c:v>294</c:v>
                </c:pt>
                <c:pt idx="3">
                  <c:v>732</c:v>
                </c:pt>
                <c:pt idx="4">
                  <c:v>619</c:v>
                </c:pt>
                <c:pt idx="5">
                  <c:v>1094</c:v>
                </c:pt>
                <c:pt idx="6">
                  <c:v>1031</c:v>
                </c:pt>
                <c:pt idx="7">
                  <c:v>1050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47-4D35-9E31-B74D25DF7D2F}"/>
            </c:ext>
          </c:extLst>
        </c:ser>
        <c:ser>
          <c:idx val="1"/>
          <c:order val="1"/>
          <c:tx>
            <c:strRef>
              <c:f>'a) All Sites'!$A$23</c:f>
              <c:strCache>
                <c:ptCount val="1"/>
                <c:pt idx="0">
                  <c:v>Forecast Completions</c:v>
                </c:pt>
              </c:strCache>
            </c:strRef>
          </c:tx>
          <c:invertIfNegative val="0"/>
          <c:cat>
            <c:strRef>
              <c:f>'a) All Sites'!$C$21:$T$21</c:f>
              <c:strCache>
                <c:ptCount val="18"/>
                <c:pt idx="0">
                  <c:v>2011/12</c:v>
                </c:pt>
                <c:pt idx="1">
                  <c:v>2012/13</c:v>
                </c:pt>
                <c:pt idx="2">
                  <c:v>2013/14</c:v>
                </c:pt>
                <c:pt idx="3">
                  <c:v>2014/15</c:v>
                </c:pt>
                <c:pt idx="4">
                  <c:v>2015/16</c:v>
                </c:pt>
                <c:pt idx="5">
                  <c:v>2016/17</c:v>
                </c:pt>
                <c:pt idx="6">
                  <c:v>2017/18</c:v>
                </c:pt>
                <c:pt idx="7">
                  <c:v>2018/19</c:v>
                </c:pt>
                <c:pt idx="8">
                  <c:v>2019/20</c:v>
                </c:pt>
                <c:pt idx="9">
                  <c:v>2020/21</c:v>
                </c:pt>
                <c:pt idx="10">
                  <c:v>2021/22</c:v>
                </c:pt>
                <c:pt idx="11">
                  <c:v>2022/23</c:v>
                </c:pt>
                <c:pt idx="12">
                  <c:v>2023/24</c:v>
                </c:pt>
                <c:pt idx="13">
                  <c:v>2024/25</c:v>
                </c:pt>
                <c:pt idx="14">
                  <c:v>2025/26</c:v>
                </c:pt>
                <c:pt idx="15">
                  <c:v>2026/27</c:v>
                </c:pt>
                <c:pt idx="16">
                  <c:v>2027/28</c:v>
                </c:pt>
                <c:pt idx="17">
                  <c:v>2028/29</c:v>
                </c:pt>
              </c:strCache>
            </c:strRef>
          </c:cat>
          <c:val>
            <c:numRef>
              <c:f>'a) All Sites'!$C$23:$T$23</c:f>
              <c:numCache>
                <c:formatCode>0</c:formatCode>
                <c:ptCount val="18"/>
                <c:pt idx="8">
                  <c:v>1391.6666666666665</c:v>
                </c:pt>
                <c:pt idx="9">
                  <c:v>1866.4333333333332</c:v>
                </c:pt>
                <c:pt idx="10">
                  <c:v>1975.6333333333332</c:v>
                </c:pt>
                <c:pt idx="11">
                  <c:v>1576</c:v>
                </c:pt>
                <c:pt idx="12">
                  <c:v>1296</c:v>
                </c:pt>
                <c:pt idx="13">
                  <c:v>1014</c:v>
                </c:pt>
                <c:pt idx="14">
                  <c:v>952.5</c:v>
                </c:pt>
                <c:pt idx="15">
                  <c:v>778</c:v>
                </c:pt>
                <c:pt idx="16">
                  <c:v>738</c:v>
                </c:pt>
                <c:pt idx="17">
                  <c:v>614.5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647-4D35-9E31-B74D25DF7D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"/>
        <c:overlap val="72"/>
        <c:axId val="72629248"/>
        <c:axId val="89301760"/>
      </c:barChart>
      <c:lineChart>
        <c:grouping val="standard"/>
        <c:varyColors val="0"/>
        <c:ser>
          <c:idx val="2"/>
          <c:order val="2"/>
          <c:tx>
            <c:strRef>
              <c:f>'a) All Sites'!$A$24</c:f>
              <c:strCache>
                <c:ptCount val="1"/>
                <c:pt idx="0">
                  <c:v>Average Annual Requirement</c:v>
                </c:pt>
              </c:strCache>
            </c:strRef>
          </c:tx>
          <c:marker>
            <c:symbol val="none"/>
          </c:marker>
          <c:cat>
            <c:strRef>
              <c:f>'a) All Sites'!$C$21:$T$21</c:f>
              <c:strCache>
                <c:ptCount val="18"/>
                <c:pt idx="0">
                  <c:v>2011/12</c:v>
                </c:pt>
                <c:pt idx="1">
                  <c:v>2012/13</c:v>
                </c:pt>
                <c:pt idx="2">
                  <c:v>2013/14</c:v>
                </c:pt>
                <c:pt idx="3">
                  <c:v>2014/15</c:v>
                </c:pt>
                <c:pt idx="4">
                  <c:v>2015/16</c:v>
                </c:pt>
                <c:pt idx="5">
                  <c:v>2016/17</c:v>
                </c:pt>
                <c:pt idx="6">
                  <c:v>2017/18</c:v>
                </c:pt>
                <c:pt idx="7">
                  <c:v>2018/19</c:v>
                </c:pt>
                <c:pt idx="8">
                  <c:v>2019/20</c:v>
                </c:pt>
                <c:pt idx="9">
                  <c:v>2020/21</c:v>
                </c:pt>
                <c:pt idx="10">
                  <c:v>2021/22</c:v>
                </c:pt>
                <c:pt idx="11">
                  <c:v>2022/23</c:v>
                </c:pt>
                <c:pt idx="12">
                  <c:v>2023/24</c:v>
                </c:pt>
                <c:pt idx="13">
                  <c:v>2024/25</c:v>
                </c:pt>
                <c:pt idx="14">
                  <c:v>2025/26</c:v>
                </c:pt>
                <c:pt idx="15">
                  <c:v>2026/27</c:v>
                </c:pt>
                <c:pt idx="16">
                  <c:v>2027/28</c:v>
                </c:pt>
                <c:pt idx="17">
                  <c:v>2028/29</c:v>
                </c:pt>
              </c:strCache>
            </c:strRef>
          </c:cat>
          <c:val>
            <c:numRef>
              <c:f>'a) All Sites'!$C$24:$T$24</c:f>
              <c:numCache>
                <c:formatCode>0</c:formatCode>
                <c:ptCount val="18"/>
                <c:pt idx="0">
                  <c:v>600</c:v>
                </c:pt>
                <c:pt idx="1">
                  <c:v>600</c:v>
                </c:pt>
                <c:pt idx="2">
                  <c:v>600</c:v>
                </c:pt>
                <c:pt idx="3">
                  <c:v>600</c:v>
                </c:pt>
                <c:pt idx="4">
                  <c:v>600</c:v>
                </c:pt>
                <c:pt idx="5">
                  <c:v>600</c:v>
                </c:pt>
                <c:pt idx="6">
                  <c:v>1098</c:v>
                </c:pt>
                <c:pt idx="7">
                  <c:v>1098</c:v>
                </c:pt>
                <c:pt idx="8">
                  <c:v>1098</c:v>
                </c:pt>
                <c:pt idx="9">
                  <c:v>1098</c:v>
                </c:pt>
                <c:pt idx="10">
                  <c:v>1098</c:v>
                </c:pt>
                <c:pt idx="11">
                  <c:v>1098</c:v>
                </c:pt>
                <c:pt idx="12">
                  <c:v>1098</c:v>
                </c:pt>
                <c:pt idx="13">
                  <c:v>1098</c:v>
                </c:pt>
                <c:pt idx="14">
                  <c:v>1098</c:v>
                </c:pt>
                <c:pt idx="15">
                  <c:v>1098</c:v>
                </c:pt>
                <c:pt idx="16">
                  <c:v>1098</c:v>
                </c:pt>
                <c:pt idx="17">
                  <c:v>1098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647-4D35-9E31-B74D25DF7D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629248"/>
        <c:axId val="89301760"/>
      </c:lineChart>
      <c:catAx>
        <c:axId val="726292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89301760"/>
        <c:crosses val="autoZero"/>
        <c:auto val="1"/>
        <c:lblAlgn val="ctr"/>
        <c:lblOffset val="100"/>
        <c:noMultiLvlLbl val="0"/>
      </c:catAx>
      <c:valAx>
        <c:axId val="8930176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Dwellings</a:t>
                </a:r>
              </a:p>
            </c:rich>
          </c:tx>
          <c:layout/>
          <c:overlay val="0"/>
        </c:title>
        <c:numFmt formatCode="0" sourceLinked="1"/>
        <c:majorTickMark val="out"/>
        <c:minorTickMark val="none"/>
        <c:tickLblPos val="nextTo"/>
        <c:crossAx val="7262924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1256800442954865"/>
          <c:y val="0.19530015170122084"/>
          <c:w val="0.19152458649421211"/>
          <c:h val="0.16589828794336486"/>
        </c:manualLayout>
      </c:layout>
      <c:overlay val="0"/>
      <c:spPr>
        <a:solidFill>
          <a:schemeClr val="bg1"/>
        </a:solidFill>
        <a:ln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180415</xdr:colOff>
      <xdr:row>25</xdr:row>
      <xdr:rowOff>180415</xdr:rowOff>
    </xdr:from>
    <xdr:to>
      <xdr:col>17</xdr:col>
      <xdr:colOff>9525</xdr:colOff>
      <xdr:row>47</xdr:row>
      <xdr:rowOff>85165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10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0.xml"/></Relationships>
</file>

<file path=xl/pivotCache/_rels/pivotCacheDefinition11.xml.rels><?xml version="1.0" encoding="UTF-8" standalone="yes"?>
<Relationships xmlns="http://schemas.openxmlformats.org/package/2006/relationships"><Relationship Id="rId2" Type="http://schemas.openxmlformats.org/officeDocument/2006/relationships/externalLinkPath" Target="Housing%20Trajectory%20-%20June%202018%20-%20DRAFT.xlsx" TargetMode="External"/><Relationship Id="rId1" Type="http://schemas.openxmlformats.org/officeDocument/2006/relationships/pivotCacheRecords" Target="pivotCacheRecords11.xml"/></Relationships>
</file>

<file path=xl/pivotCache/_rels/pivotCacheDefinition2.xml.rels><?xml version="1.0" encoding="UTF-8" standalone="yes"?>
<Relationships xmlns="http://schemas.openxmlformats.org/package/2006/relationships"><Relationship Id="rId2" Type="http://schemas.openxmlformats.org/officeDocument/2006/relationships/externalLinkPath" Target="2019_Housing_Trajectory.xlsx" TargetMode="External"/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_rels/pivotCacheDefinition4.xml.rels><?xml version="1.0" encoding="UTF-8" standalone="yes"?>
<Relationships xmlns="http://schemas.openxmlformats.org/package/2006/relationships"><Relationship Id="rId2" Type="http://schemas.openxmlformats.org/officeDocument/2006/relationships/externalLinkPath" Target="Housing%20Trajectory%20-%20June%202018%20-%20DRAFT.xlsx" TargetMode="External"/><Relationship Id="rId1" Type="http://schemas.openxmlformats.org/officeDocument/2006/relationships/pivotCacheRecords" Target="pivotCacheRecords4.xml"/></Relationships>
</file>

<file path=xl/pivotCache/_rels/pivotCacheDefinition5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5.xml"/></Relationships>
</file>

<file path=xl/pivotCache/_rels/pivotCacheDefinition6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6.xml"/></Relationships>
</file>

<file path=xl/pivotCache/_rels/pivotCacheDefinition7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7.xml"/></Relationships>
</file>

<file path=xl/pivotCache/_rels/pivotCacheDefinition8.xml.rels><?xml version="1.0" encoding="UTF-8" standalone="yes"?>
<Relationships xmlns="http://schemas.openxmlformats.org/package/2006/relationships"><Relationship Id="rId2" Type="http://schemas.openxmlformats.org/officeDocument/2006/relationships/externalLinkPath" Target="Housing%20Trajectory%20-%20June%202018%20-%20DRAFT.xlsx" TargetMode="External"/><Relationship Id="rId1" Type="http://schemas.openxmlformats.org/officeDocument/2006/relationships/pivotCacheRecords" Target="pivotCacheRecords8.xml"/></Relationships>
</file>

<file path=xl/pivotCache/_rels/pivotCacheDefinition9.xml.rels><?xml version="1.0" encoding="UTF-8" standalone="yes"?>
<Relationships xmlns="http://schemas.openxmlformats.org/package/2006/relationships"><Relationship Id="rId2" Type="http://schemas.openxmlformats.org/officeDocument/2006/relationships/externalLinkPath" Target="2019_Housing_Trajectory.xlsx" TargetMode="External"/><Relationship Id="rId1" Type="http://schemas.openxmlformats.org/officeDocument/2006/relationships/pivotCacheRecords" Target="pivotCacheRecords9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Daniel Robinson" refreshedDate="42627.694932060185" createdVersion="4" refreshedVersion="4" minRefreshableVersion="3" recordCount="14">
  <cacheSource type="worksheet">
    <worksheetSource ref="N2:N11" sheet="c) Small SHLAA Sites"/>
  </cacheSource>
  <cacheFields count="2">
    <cacheField name="Total" numFmtId="0">
      <sharedItems containsSemiMixedTypes="0" containsString="0" containsNumber="1" containsInteger="1" minValue="5" maxValue="47"/>
    </cacheField>
    <cacheField name="Spatial Area" numFmtId="0">
      <sharedItems count="3">
        <s v="Urban brownfield"/>
        <s v="Greenfield edge of Warwick, Leamington and Whitnash"/>
        <s v="Elsewhere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10.xml><?xml version="1.0" encoding="utf-8"?>
<pivotCacheDefinition xmlns="http://schemas.openxmlformats.org/spreadsheetml/2006/main" xmlns:r="http://schemas.openxmlformats.org/officeDocument/2006/relationships" r:id="rId1" refreshedBy="Daniel Robinson" refreshedDate="42636.38137210648" createdVersion="4" refreshedVersion="4" minRefreshableVersion="3" recordCount="27">
  <cacheSource type="worksheet">
    <worksheetSource ref="N2:N8" sheet="h) Allocated Sites Villages"/>
  </cacheSource>
  <cacheFields count="3">
    <cacheField name="Total" numFmtId="0">
      <sharedItems containsSemiMixedTypes="0" containsString="0" containsNumber="1" containsInteger="1" minValue="0" maxValue="130"/>
    </cacheField>
    <cacheField name="Spatial Area" numFmtId="0">
      <sharedItems count="1">
        <s v="Growth Villages"/>
      </sharedItems>
    </cacheField>
    <cacheField name="Village" numFmtId="0">
      <sharedItems count="10">
        <s v="Bishop’s Tachbrook"/>
        <s v="Cubbington"/>
        <s v="Hampton Magna"/>
        <s v="Kingswood"/>
        <s v="Radford Semele"/>
        <s v="Barford"/>
        <s v="Baginton"/>
        <s v="Burton Green"/>
        <s v="Hatton Park"/>
        <s v="Leek Wootton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11.xml><?xml version="1.0" encoding="utf-8"?>
<pivotCacheDefinition xmlns="http://schemas.openxmlformats.org/spreadsheetml/2006/main" xmlns:r="http://schemas.openxmlformats.org/officeDocument/2006/relationships" r:id="rId1" refreshedBy="Daniel Robinson" refreshedDate="42636.439098958333" createdVersion="4" refreshedVersion="4" minRefreshableVersion="3" recordCount="3">
  <cacheSource type="worksheet">
    <worksheetSource ref="X2:Z5" sheet="j) Commitments Apr May 16" r:id="rId2"/>
  </cacheSource>
  <cacheFields count="3">
    <cacheField name="Total" numFmtId="0">
      <sharedItems containsSemiMixedTypes="0" containsString="0" containsNumber="1" containsInteger="1" minValue="25" maxValue="150"/>
    </cacheField>
    <cacheField name="Spatial Area" numFmtId="0">
      <sharedItems/>
    </cacheField>
    <cacheField name="Village" numFmtId="0">
      <sharedItems count="2">
        <s v="Radford Semele"/>
        <s v="Bishops Tachbrook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Daniel Robinson" refreshedDate="42628.44936215278" createdVersion="4" refreshedVersion="4" minRefreshableVersion="3" recordCount="260">
  <cacheSource type="worksheet">
    <worksheetSource ref="J3:P3" sheet="b) Commitments" r:id="rId2"/>
  </cacheSource>
  <cacheFields count="5">
    <cacheField name="Spatial Area" numFmtId="0">
      <sharedItems count="6">
        <s v="Greenfield edge of Warwick, Leamington and Whitnash"/>
        <s v="Urban brownfield"/>
        <s v="Greenfield edge of Kenilworth"/>
        <s v="Growth villages"/>
        <s v="Elsewhere"/>
        <s v="Greenfield edge of Coventry"/>
      </sharedItems>
    </cacheField>
    <cacheField name="NoDwellings" numFmtId="0">
      <sharedItems containsSemiMixedTypes="0" containsString="0" containsNumber="1" containsInteger="1" minValue="0" maxValue="900"/>
    </cacheField>
    <cacheField name="NoComps16" numFmtId="0">
      <sharedItems containsSemiMixedTypes="0" containsString="0" containsNumber="1" containsInteger="1" minValue="0" maxValue="66"/>
    </cacheField>
    <cacheField name="CumCompl" numFmtId="0">
      <sharedItems containsSemiMixedTypes="0" containsString="0" containsNumber="1" containsInteger="1" minValue="0" maxValue="102"/>
    </cacheField>
    <cacheField name="Remaining" numFmtId="0">
      <sharedItems containsSemiMixedTypes="0" containsString="0" containsNumber="1" containsInteger="1" minValue="0" maxValue="9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r:id="rId1" refreshedBy="Daniel Robinson" refreshedDate="42628.453815740744" createdVersion="4" refreshedVersion="4" minRefreshableVersion="3" recordCount="14">
  <cacheSource type="worksheet">
    <worksheetSource ref="M2:M12" sheet="g) Allocated Gfield Sites"/>
  </cacheSource>
  <cacheFields count="2">
    <cacheField name="Total" numFmtId="0">
      <sharedItems containsSemiMixedTypes="0" containsString="0" containsNumber="1" containsInteger="1" minValue="0" maxValue="760"/>
    </cacheField>
    <cacheField name="Spatial Area" numFmtId="0">
      <sharedItems containsBlank="1" count="4">
        <s v="Greenfield edge of Warwick, Leamington and Whitnash"/>
        <s v="Greenfield edge of Kenilworth"/>
        <m/>
        <s v="Greenfield edge of Coventry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4.xml><?xml version="1.0" encoding="utf-8"?>
<pivotCacheDefinition xmlns="http://schemas.openxmlformats.org/spreadsheetml/2006/main" xmlns:r="http://schemas.openxmlformats.org/officeDocument/2006/relationships" r:id="rId1" refreshedBy="Daniel Robinson" refreshedDate="42628.456087268518" createdVersion="4" refreshedVersion="4" minRefreshableVersion="3" recordCount="11">
  <cacheSource type="worksheet">
    <worksheetSource ref="V2:W13" sheet="i) New Sites Jan 2016" r:id="rId2"/>
  </cacheSource>
  <cacheFields count="2">
    <cacheField name="Total" numFmtId="0">
      <sharedItems containsSemiMixedTypes="0" containsString="0" containsNumber="1" containsInteger="1" minValue="0" maxValue="1800"/>
    </cacheField>
    <cacheField name="Spatial Area" numFmtId="0">
      <sharedItems containsBlank="1" count="4">
        <s v="Greenfield edge of Coventry"/>
        <m/>
        <s v="Greenfield edge of Kenilworth"/>
        <s v="Greenfield edge of Warwick, Leamington and Whitnash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5.xml><?xml version="1.0" encoding="utf-8"?>
<pivotCacheDefinition xmlns="http://schemas.openxmlformats.org/spreadsheetml/2006/main" xmlns:r="http://schemas.openxmlformats.org/officeDocument/2006/relationships" r:id="rId1" refreshedBy="Daniel Robinson" refreshedDate="42628.459670601849" createdVersion="4" refreshedVersion="4" minRefreshableVersion="3" recordCount="13">
  <cacheSource type="worksheet">
    <worksheetSource ref="M2:M7" sheet="f) Allocated Bfield Sites"/>
  </cacheSource>
  <cacheFields count="2">
    <cacheField name="Total" numFmtId="0">
      <sharedItems containsSemiMixedTypes="0" containsString="0" containsNumber="1" containsInteger="1" minValue="0" maxValue="250"/>
    </cacheField>
    <cacheField name="Spatial Area" numFmtId="0">
      <sharedItems containsBlank="1" count="3">
        <m/>
        <s v="Urban brownfield"/>
        <s v="Elsewhere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6.xml><?xml version="1.0" encoding="utf-8"?>
<pivotCacheDefinition xmlns="http://schemas.openxmlformats.org/spreadsheetml/2006/main" xmlns:r="http://schemas.openxmlformats.org/officeDocument/2006/relationships" r:id="rId1" refreshedBy="Daniel Robinson" refreshedDate="42628.462385648148" createdVersion="4" refreshedVersion="4" minRefreshableVersion="3" recordCount="4">
  <cacheSource type="worksheet">
    <worksheetSource ref="M2:M5" sheet="e) Canalside &amp; Emp Areas"/>
  </cacheSource>
  <cacheFields count="2">
    <cacheField name="Total" numFmtId="0">
      <sharedItems containsSemiMixedTypes="0" containsString="0" containsNumber="1" containsInteger="1" minValue="35" maxValue="80"/>
    </cacheField>
    <cacheField name="Spatial Area" numFmtId="0">
      <sharedItems count="1">
        <s v="Urban brownfield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7.xml><?xml version="1.0" encoding="utf-8"?>
<pivotCacheDefinition xmlns="http://schemas.openxmlformats.org/spreadsheetml/2006/main" xmlns:r="http://schemas.openxmlformats.org/officeDocument/2006/relationships" r:id="rId1" refreshedBy="Daniel Robinson" refreshedDate="42628.463282175922" createdVersion="4" refreshedVersion="4" minRefreshableVersion="3" recordCount="27">
  <cacheSource type="worksheet">
    <worksheetSource ref="N2:N8" sheet="h) Allocated Sites Villages"/>
  </cacheSource>
  <cacheFields count="2">
    <cacheField name="Total" numFmtId="0">
      <sharedItems containsSemiMixedTypes="0" containsString="0" containsNumber="1" containsInteger="1" minValue="0" maxValue="130"/>
    </cacheField>
    <cacheField name="Spatial Area" numFmtId="0">
      <sharedItems count="1">
        <s v="Growth Villages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8.xml><?xml version="1.0" encoding="utf-8"?>
<pivotCacheDefinition xmlns="http://schemas.openxmlformats.org/spreadsheetml/2006/main" xmlns:r="http://schemas.openxmlformats.org/officeDocument/2006/relationships" r:id="rId1" refreshedBy="Daniel Robinson" refreshedDate="42628.463931597224" createdVersion="4" refreshedVersion="4" minRefreshableVersion="3" recordCount="3">
  <cacheSource type="worksheet">
    <worksheetSource ref="X2:Y5" sheet="j) Commitments Apr May 16" r:id="rId2"/>
  </cacheSource>
  <cacheFields count="2">
    <cacheField name="Total" numFmtId="0">
      <sharedItems containsSemiMixedTypes="0" containsString="0" containsNumber="1" containsInteger="1" minValue="25" maxValue="150"/>
    </cacheField>
    <cacheField name="Spatial Area" numFmtId="0">
      <sharedItems count="1">
        <s v="Growth Villages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9.xml><?xml version="1.0" encoding="utf-8"?>
<pivotCacheDefinition xmlns="http://schemas.openxmlformats.org/spreadsheetml/2006/main" xmlns:r="http://schemas.openxmlformats.org/officeDocument/2006/relationships" r:id="rId1" refreshedBy="Daniel Robinson" refreshedDate="42636.376242361112" createdVersion="4" refreshedVersion="4" minRefreshableVersion="3" recordCount="247">
  <cacheSource type="worksheet">
    <worksheetSource ref="L3:P3" sheet="b) Commitments" r:id="rId2"/>
  </cacheSource>
  <cacheFields count="5">
    <cacheField name="Village" numFmtId="0">
      <sharedItems containsBlank="1" count="16">
        <m/>
        <s v="Baddesley Clinton"/>
        <s v="Stoneleigh"/>
        <s v="Beausale"/>
        <s v="Ashow"/>
        <s v="Bubbenhall"/>
        <s v="Hill wootton"/>
        <s v="Rowington Green"/>
        <s v="Cubbington"/>
        <s v="Offchurch"/>
        <s v="Radford Semele"/>
        <s v="Bishop’s Tachbrook"/>
        <s v="Barford"/>
        <s v="Kingswood"/>
        <s v="Baginton"/>
        <s v="Burton Green"/>
      </sharedItems>
    </cacheField>
    <cacheField name="NoDwellings" numFmtId="0">
      <sharedItems containsSemiMixedTypes="0" containsString="0" containsNumber="1" containsInteger="1" minValue="0" maxValue="900"/>
    </cacheField>
    <cacheField name="NoComps16" numFmtId="0">
      <sharedItems containsSemiMixedTypes="0" containsString="0" containsNumber="1" containsInteger="1" minValue="0" maxValue="66"/>
    </cacheField>
    <cacheField name="CumCompl" numFmtId="0">
      <sharedItems containsSemiMixedTypes="0" containsString="0" containsNumber="1" containsInteger="1" minValue="0" maxValue="102"/>
    </cacheField>
    <cacheField name="Remaining" numFmtId="0">
      <sharedItems containsSemiMixedTypes="0" containsString="0" containsNumber="1" containsInteger="1" minValue="0" maxValue="9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4">
  <r>
    <n v="9"/>
    <x v="0"/>
  </r>
  <r>
    <n v="10"/>
    <x v="0"/>
  </r>
  <r>
    <n v="29"/>
    <x v="0"/>
  </r>
  <r>
    <n v="13"/>
    <x v="0"/>
  </r>
  <r>
    <n v="5"/>
    <x v="0"/>
  </r>
  <r>
    <n v="6"/>
    <x v="0"/>
  </r>
  <r>
    <n v="5"/>
    <x v="1"/>
  </r>
  <r>
    <n v="20"/>
    <x v="0"/>
  </r>
  <r>
    <n v="15"/>
    <x v="0"/>
  </r>
  <r>
    <n v="47"/>
    <x v="0"/>
  </r>
  <r>
    <n v="42"/>
    <x v="0"/>
  </r>
  <r>
    <n v="35"/>
    <x v="0"/>
  </r>
  <r>
    <n v="15"/>
    <x v="2"/>
  </r>
  <r>
    <n v="40"/>
    <x v="0"/>
  </r>
</pivotCacheRecords>
</file>

<file path=xl/pivotCache/pivotCacheRecords10.xml><?xml version="1.0" encoding="utf-8"?>
<pivotCacheRecords xmlns="http://schemas.openxmlformats.org/spreadsheetml/2006/main" xmlns:r="http://schemas.openxmlformats.org/officeDocument/2006/relationships" count="27">
  <r>
    <n v="0"/>
    <x v="0"/>
    <x v="0"/>
  </r>
  <r>
    <n v="0"/>
    <x v="0"/>
    <x v="0"/>
  </r>
  <r>
    <n v="35"/>
    <x v="0"/>
    <x v="1"/>
  </r>
  <r>
    <n v="65"/>
    <x v="0"/>
    <x v="1"/>
  </r>
  <r>
    <n v="95"/>
    <x v="0"/>
    <x v="1"/>
  </r>
  <r>
    <n v="130"/>
    <x v="0"/>
    <x v="2"/>
  </r>
  <r>
    <n v="115"/>
    <x v="0"/>
    <x v="2"/>
  </r>
  <r>
    <n v="30"/>
    <x v="0"/>
    <x v="3"/>
  </r>
  <r>
    <n v="6"/>
    <x v="0"/>
    <x v="3"/>
  </r>
  <r>
    <n v="12"/>
    <x v="0"/>
    <x v="3"/>
  </r>
  <r>
    <n v="0"/>
    <x v="0"/>
    <x v="3"/>
  </r>
  <r>
    <n v="0"/>
    <x v="0"/>
    <x v="4"/>
  </r>
  <r>
    <n v="60"/>
    <x v="0"/>
    <x v="4"/>
  </r>
  <r>
    <n v="0"/>
    <x v="0"/>
    <x v="5"/>
  </r>
  <r>
    <n v="12"/>
    <x v="0"/>
    <x v="5"/>
  </r>
  <r>
    <n v="45"/>
    <x v="0"/>
    <x v="5"/>
  </r>
  <r>
    <n v="30"/>
    <x v="0"/>
    <x v="5"/>
  </r>
  <r>
    <n v="0"/>
    <x v="0"/>
    <x v="5"/>
  </r>
  <r>
    <n v="80"/>
    <x v="0"/>
    <x v="6"/>
  </r>
  <r>
    <n v="90"/>
    <x v="0"/>
    <x v="7"/>
  </r>
  <r>
    <n v="120"/>
    <x v="0"/>
    <x v="8"/>
  </r>
  <r>
    <n v="55"/>
    <x v="0"/>
    <x v="8"/>
  </r>
  <r>
    <n v="0"/>
    <x v="0"/>
    <x v="9"/>
  </r>
  <r>
    <n v="0"/>
    <x v="0"/>
    <x v="9"/>
  </r>
  <r>
    <n v="0"/>
    <x v="0"/>
    <x v="9"/>
  </r>
  <r>
    <n v="115"/>
    <x v="0"/>
    <x v="9"/>
  </r>
  <r>
    <n v="5"/>
    <x v="0"/>
    <x v="9"/>
  </r>
</pivotCacheRecords>
</file>

<file path=xl/pivotCache/pivotCacheRecords11.xml><?xml version="1.0" encoding="utf-8"?>
<pivotCacheRecords xmlns="http://schemas.openxmlformats.org/spreadsheetml/2006/main" xmlns:r="http://schemas.openxmlformats.org/officeDocument/2006/relationships" count="3">
  <r>
    <n v="150"/>
    <s v="Growth Villages"/>
    <x v="0"/>
  </r>
  <r>
    <n v="25"/>
    <s v="Growth Villages"/>
    <x v="0"/>
  </r>
  <r>
    <n v="50"/>
    <s v="Growth Villages"/>
    <x v="1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260">
  <r>
    <x v="0"/>
    <n v="735"/>
    <n v="0"/>
    <n v="0"/>
    <n v="735"/>
  </r>
  <r>
    <x v="1"/>
    <n v="46"/>
    <n v="0"/>
    <n v="0"/>
    <n v="46"/>
  </r>
  <r>
    <x v="0"/>
    <n v="34"/>
    <n v="0"/>
    <n v="0"/>
    <n v="34"/>
  </r>
  <r>
    <x v="0"/>
    <n v="51"/>
    <n v="0"/>
    <n v="0"/>
    <n v="51"/>
  </r>
  <r>
    <x v="2"/>
    <n v="93"/>
    <n v="0"/>
    <n v="0"/>
    <n v="93"/>
  </r>
  <r>
    <x v="0"/>
    <n v="900"/>
    <n v="0"/>
    <n v="0"/>
    <n v="900"/>
  </r>
  <r>
    <x v="0"/>
    <n v="425"/>
    <n v="0"/>
    <n v="0"/>
    <n v="425"/>
  </r>
  <r>
    <x v="0"/>
    <n v="450"/>
    <n v="0"/>
    <n v="0"/>
    <n v="450"/>
  </r>
  <r>
    <x v="0"/>
    <n v="88"/>
    <n v="37"/>
    <n v="39"/>
    <n v="49"/>
  </r>
  <r>
    <x v="0"/>
    <n v="15"/>
    <n v="15"/>
    <n v="15"/>
    <n v="0"/>
  </r>
  <r>
    <x v="0"/>
    <n v="31"/>
    <n v="25"/>
    <n v="29"/>
    <n v="2"/>
  </r>
  <r>
    <x v="0"/>
    <n v="140"/>
    <n v="0"/>
    <n v="0"/>
    <n v="140"/>
  </r>
  <r>
    <x v="0"/>
    <n v="174"/>
    <n v="0"/>
    <n v="0"/>
    <n v="174"/>
  </r>
  <r>
    <x v="0"/>
    <n v="210"/>
    <n v="0"/>
    <n v="0"/>
    <n v="210"/>
  </r>
  <r>
    <x v="0"/>
    <n v="261"/>
    <n v="0"/>
    <n v="0"/>
    <n v="261"/>
  </r>
  <r>
    <x v="0"/>
    <n v="36"/>
    <n v="0"/>
    <n v="0"/>
    <n v="36"/>
  </r>
  <r>
    <x v="0"/>
    <n v="54"/>
    <n v="0"/>
    <n v="0"/>
    <n v="54"/>
  </r>
  <r>
    <x v="0"/>
    <n v="110"/>
    <n v="0"/>
    <n v="0"/>
    <n v="110"/>
  </r>
  <r>
    <x v="0"/>
    <n v="520"/>
    <n v="0"/>
    <n v="0"/>
    <n v="520"/>
  </r>
  <r>
    <x v="3"/>
    <n v="24"/>
    <n v="0"/>
    <n v="0"/>
    <n v="24"/>
  </r>
  <r>
    <x v="3"/>
    <n v="36"/>
    <n v="0"/>
    <n v="0"/>
    <n v="36"/>
  </r>
  <r>
    <x v="3"/>
    <n v="60"/>
    <n v="0"/>
    <n v="0"/>
    <n v="60"/>
  </r>
  <r>
    <x v="3"/>
    <n v="90"/>
    <n v="0"/>
    <n v="0"/>
    <n v="90"/>
  </r>
  <r>
    <x v="1"/>
    <n v="17"/>
    <n v="0"/>
    <n v="0"/>
    <n v="17"/>
  </r>
  <r>
    <x v="1"/>
    <n v="52"/>
    <n v="0"/>
    <n v="0"/>
    <n v="52"/>
  </r>
  <r>
    <x v="1"/>
    <n v="160"/>
    <n v="0"/>
    <n v="0"/>
    <n v="160"/>
  </r>
  <r>
    <x v="1"/>
    <n v="55"/>
    <n v="0"/>
    <n v="0"/>
    <n v="55"/>
  </r>
  <r>
    <x v="1"/>
    <n v="88"/>
    <n v="0"/>
    <n v="0"/>
    <n v="88"/>
  </r>
  <r>
    <x v="1"/>
    <n v="39"/>
    <n v="0"/>
    <n v="0"/>
    <n v="39"/>
  </r>
  <r>
    <x v="3"/>
    <n v="24"/>
    <n v="0"/>
    <n v="0"/>
    <n v="24"/>
  </r>
  <r>
    <x v="3"/>
    <n v="36"/>
    <n v="32"/>
    <n v="32"/>
    <n v="4"/>
  </r>
  <r>
    <x v="1"/>
    <n v="15"/>
    <n v="0"/>
    <n v="0"/>
    <n v="15"/>
  </r>
  <r>
    <x v="1"/>
    <n v="12"/>
    <n v="0"/>
    <n v="0"/>
    <n v="12"/>
  </r>
  <r>
    <x v="1"/>
    <n v="18"/>
    <n v="0"/>
    <n v="0"/>
    <n v="18"/>
  </r>
  <r>
    <x v="1"/>
    <n v="17"/>
    <n v="0"/>
    <n v="0"/>
    <n v="17"/>
  </r>
  <r>
    <x v="1"/>
    <n v="15"/>
    <n v="0"/>
    <n v="0"/>
    <n v="15"/>
  </r>
  <r>
    <x v="1"/>
    <n v="16"/>
    <n v="0"/>
    <n v="0"/>
    <n v="16"/>
  </r>
  <r>
    <x v="1"/>
    <n v="18"/>
    <n v="0"/>
    <n v="0"/>
    <n v="18"/>
  </r>
  <r>
    <x v="1"/>
    <n v="13"/>
    <n v="0"/>
    <n v="0"/>
    <n v="13"/>
  </r>
  <r>
    <x v="0"/>
    <n v="68"/>
    <n v="34"/>
    <n v="68"/>
    <n v="0"/>
  </r>
  <r>
    <x v="0"/>
    <n v="103"/>
    <n v="35"/>
    <n v="101"/>
    <n v="2"/>
  </r>
  <r>
    <x v="1"/>
    <n v="83"/>
    <n v="50"/>
    <n v="50"/>
    <n v="33"/>
  </r>
  <r>
    <x v="0"/>
    <n v="162"/>
    <n v="12"/>
    <n v="12"/>
    <n v="150"/>
  </r>
  <r>
    <x v="4"/>
    <n v="23"/>
    <n v="0"/>
    <n v="0"/>
    <n v="23"/>
  </r>
  <r>
    <x v="1"/>
    <n v="5"/>
    <n v="0"/>
    <n v="0"/>
    <n v="5"/>
  </r>
  <r>
    <x v="1"/>
    <n v="30"/>
    <n v="0"/>
    <n v="0"/>
    <n v="30"/>
  </r>
  <r>
    <x v="0"/>
    <n v="24"/>
    <n v="0"/>
    <n v="0"/>
    <n v="24"/>
  </r>
  <r>
    <x v="0"/>
    <n v="2"/>
    <n v="2"/>
    <n v="2"/>
    <n v="0"/>
  </r>
  <r>
    <x v="0"/>
    <n v="5"/>
    <n v="0"/>
    <n v="0"/>
    <n v="5"/>
  </r>
  <r>
    <x v="3"/>
    <n v="26"/>
    <n v="0"/>
    <n v="0"/>
    <n v="26"/>
  </r>
  <r>
    <x v="3"/>
    <n v="39"/>
    <n v="0"/>
    <n v="0"/>
    <n v="39"/>
  </r>
  <r>
    <x v="1"/>
    <n v="81"/>
    <n v="0"/>
    <n v="0"/>
    <n v="81"/>
  </r>
  <r>
    <x v="0"/>
    <n v="132"/>
    <n v="66"/>
    <n v="102"/>
    <n v="30"/>
  </r>
  <r>
    <x v="0"/>
    <n v="125"/>
    <n v="36"/>
    <n v="45"/>
    <n v="80"/>
  </r>
  <r>
    <x v="0"/>
    <n v="84"/>
    <n v="27"/>
    <n v="32"/>
    <n v="52"/>
  </r>
  <r>
    <x v="0"/>
    <n v="42"/>
    <n v="12"/>
    <n v="12"/>
    <n v="30"/>
  </r>
  <r>
    <x v="0"/>
    <n v="62"/>
    <n v="17"/>
    <n v="26"/>
    <n v="36"/>
  </r>
  <r>
    <x v="3"/>
    <n v="10"/>
    <n v="0"/>
    <n v="0"/>
    <n v="10"/>
  </r>
  <r>
    <x v="3"/>
    <n v="16"/>
    <n v="0"/>
    <n v="0"/>
    <n v="16"/>
  </r>
  <r>
    <x v="1"/>
    <n v="21"/>
    <n v="0"/>
    <n v="0"/>
    <n v="21"/>
  </r>
  <r>
    <x v="4"/>
    <n v="18"/>
    <n v="0"/>
    <n v="0"/>
    <n v="18"/>
  </r>
  <r>
    <x v="1"/>
    <n v="57"/>
    <n v="0"/>
    <n v="0"/>
    <n v="57"/>
  </r>
  <r>
    <x v="1"/>
    <n v="31"/>
    <n v="0"/>
    <n v="0"/>
    <n v="31"/>
  </r>
  <r>
    <x v="0"/>
    <n v="60"/>
    <n v="0"/>
    <n v="0"/>
    <n v="60"/>
  </r>
  <r>
    <x v="1"/>
    <n v="14"/>
    <n v="0"/>
    <n v="0"/>
    <n v="14"/>
  </r>
  <r>
    <x v="1"/>
    <n v="24"/>
    <n v="0"/>
    <n v="22"/>
    <n v="2"/>
  </r>
  <r>
    <x v="1"/>
    <n v="227"/>
    <n v="0"/>
    <n v="67"/>
    <n v="160"/>
  </r>
  <r>
    <x v="1"/>
    <n v="10"/>
    <n v="0"/>
    <n v="0"/>
    <n v="10"/>
  </r>
  <r>
    <x v="5"/>
    <n v="167"/>
    <n v="0"/>
    <n v="0"/>
    <n v="167"/>
  </r>
  <r>
    <x v="1"/>
    <n v="16"/>
    <n v="0"/>
    <n v="0"/>
    <n v="16"/>
  </r>
  <r>
    <x v="1"/>
    <n v="24"/>
    <n v="0"/>
    <n v="0"/>
    <n v="24"/>
  </r>
  <r>
    <x v="0"/>
    <n v="99"/>
    <n v="0"/>
    <n v="0"/>
    <n v="99"/>
  </r>
  <r>
    <x v="0"/>
    <n v="135"/>
    <n v="9"/>
    <n v="9"/>
    <n v="126"/>
  </r>
  <r>
    <x v="1"/>
    <n v="49"/>
    <n v="0"/>
    <n v="0"/>
    <n v="49"/>
  </r>
  <r>
    <x v="1"/>
    <n v="0"/>
    <n v="0"/>
    <n v="0"/>
    <n v="0"/>
  </r>
  <r>
    <x v="4"/>
    <n v="1"/>
    <n v="0"/>
    <n v="0"/>
    <n v="1"/>
  </r>
  <r>
    <x v="1"/>
    <n v="1"/>
    <n v="0"/>
    <n v="0"/>
    <n v="1"/>
  </r>
  <r>
    <x v="1"/>
    <n v="1"/>
    <n v="0"/>
    <n v="0"/>
    <n v="1"/>
  </r>
  <r>
    <x v="4"/>
    <n v="1"/>
    <n v="0"/>
    <n v="0"/>
    <n v="1"/>
  </r>
  <r>
    <x v="1"/>
    <n v="1"/>
    <n v="0"/>
    <n v="0"/>
    <n v="1"/>
  </r>
  <r>
    <x v="1"/>
    <n v="1"/>
    <n v="0"/>
    <n v="0"/>
    <n v="1"/>
  </r>
  <r>
    <x v="1"/>
    <n v="1"/>
    <n v="0"/>
    <n v="0"/>
    <n v="1"/>
  </r>
  <r>
    <x v="4"/>
    <n v="1"/>
    <n v="0"/>
    <n v="0"/>
    <n v="1"/>
  </r>
  <r>
    <x v="4"/>
    <n v="1"/>
    <n v="0"/>
    <n v="0"/>
    <n v="1"/>
  </r>
  <r>
    <x v="4"/>
    <n v="1"/>
    <n v="0"/>
    <n v="0"/>
    <n v="1"/>
  </r>
  <r>
    <x v="4"/>
    <n v="1"/>
    <n v="0"/>
    <n v="0"/>
    <n v="1"/>
  </r>
  <r>
    <x v="4"/>
    <n v="1"/>
    <n v="0"/>
    <n v="0"/>
    <n v="1"/>
  </r>
  <r>
    <x v="4"/>
    <n v="1"/>
    <n v="0"/>
    <n v="0"/>
    <n v="1"/>
  </r>
  <r>
    <x v="4"/>
    <n v="1"/>
    <n v="0"/>
    <n v="0"/>
    <n v="1"/>
  </r>
  <r>
    <x v="3"/>
    <n v="1"/>
    <n v="0"/>
    <n v="0"/>
    <n v="1"/>
  </r>
  <r>
    <x v="4"/>
    <n v="1"/>
    <n v="0"/>
    <n v="0"/>
    <n v="1"/>
  </r>
  <r>
    <x v="4"/>
    <n v="1"/>
    <n v="0"/>
    <n v="0"/>
    <n v="1"/>
  </r>
  <r>
    <x v="1"/>
    <n v="1"/>
    <n v="0"/>
    <n v="0"/>
    <n v="1"/>
  </r>
  <r>
    <x v="4"/>
    <n v="1"/>
    <n v="0"/>
    <n v="0"/>
    <n v="1"/>
  </r>
  <r>
    <x v="3"/>
    <n v="1"/>
    <n v="0"/>
    <n v="0"/>
    <n v="1"/>
  </r>
  <r>
    <x v="4"/>
    <n v="1"/>
    <n v="0"/>
    <n v="0"/>
    <n v="1"/>
  </r>
  <r>
    <x v="1"/>
    <n v="1"/>
    <n v="0"/>
    <n v="0"/>
    <n v="1"/>
  </r>
  <r>
    <x v="1"/>
    <n v="1"/>
    <n v="0"/>
    <n v="0"/>
    <n v="1"/>
  </r>
  <r>
    <x v="1"/>
    <n v="1"/>
    <n v="0"/>
    <n v="0"/>
    <n v="1"/>
  </r>
  <r>
    <x v="3"/>
    <n v="1"/>
    <n v="0"/>
    <n v="0"/>
    <n v="1"/>
  </r>
  <r>
    <x v="1"/>
    <n v="1"/>
    <n v="0"/>
    <n v="0"/>
    <n v="1"/>
  </r>
  <r>
    <x v="4"/>
    <n v="1"/>
    <n v="0"/>
    <n v="0"/>
    <n v="1"/>
  </r>
  <r>
    <x v="1"/>
    <n v="1"/>
    <n v="0"/>
    <n v="0"/>
    <n v="1"/>
  </r>
  <r>
    <x v="1"/>
    <n v="1"/>
    <n v="0"/>
    <n v="0"/>
    <n v="1"/>
  </r>
  <r>
    <x v="1"/>
    <n v="1"/>
    <n v="0"/>
    <n v="0"/>
    <n v="1"/>
  </r>
  <r>
    <x v="1"/>
    <n v="1"/>
    <n v="0"/>
    <n v="0"/>
    <n v="1"/>
  </r>
  <r>
    <x v="3"/>
    <n v="1"/>
    <n v="0"/>
    <n v="0"/>
    <n v="1"/>
  </r>
  <r>
    <x v="4"/>
    <n v="1"/>
    <n v="0"/>
    <n v="0"/>
    <n v="1"/>
  </r>
  <r>
    <x v="4"/>
    <n v="1"/>
    <n v="0"/>
    <n v="0"/>
    <n v="1"/>
  </r>
  <r>
    <x v="4"/>
    <n v="1"/>
    <n v="0"/>
    <n v="0"/>
    <n v="1"/>
  </r>
  <r>
    <x v="1"/>
    <n v="1"/>
    <n v="0"/>
    <n v="0"/>
    <n v="1"/>
  </r>
  <r>
    <x v="1"/>
    <n v="1"/>
    <n v="0"/>
    <n v="0"/>
    <n v="1"/>
  </r>
  <r>
    <x v="4"/>
    <n v="1"/>
    <n v="0"/>
    <n v="0"/>
    <n v="1"/>
  </r>
  <r>
    <x v="1"/>
    <n v="1"/>
    <n v="0"/>
    <n v="0"/>
    <n v="1"/>
  </r>
  <r>
    <x v="1"/>
    <n v="1"/>
    <n v="0"/>
    <n v="0"/>
    <n v="1"/>
  </r>
  <r>
    <x v="1"/>
    <n v="1"/>
    <n v="0"/>
    <n v="0"/>
    <n v="1"/>
  </r>
  <r>
    <x v="1"/>
    <n v="1"/>
    <n v="0"/>
    <n v="0"/>
    <n v="1"/>
  </r>
  <r>
    <x v="4"/>
    <n v="1"/>
    <n v="0"/>
    <n v="0"/>
    <n v="1"/>
  </r>
  <r>
    <x v="4"/>
    <n v="1"/>
    <n v="0"/>
    <n v="0"/>
    <n v="1"/>
  </r>
  <r>
    <x v="1"/>
    <n v="1"/>
    <n v="0"/>
    <n v="0"/>
    <n v="1"/>
  </r>
  <r>
    <x v="4"/>
    <n v="1"/>
    <n v="0"/>
    <n v="0"/>
    <n v="1"/>
  </r>
  <r>
    <x v="3"/>
    <n v="1"/>
    <n v="0"/>
    <n v="0"/>
    <n v="1"/>
  </r>
  <r>
    <x v="4"/>
    <n v="1"/>
    <n v="0"/>
    <n v="0"/>
    <n v="1"/>
  </r>
  <r>
    <x v="1"/>
    <n v="1"/>
    <n v="0"/>
    <n v="0"/>
    <n v="1"/>
  </r>
  <r>
    <x v="1"/>
    <n v="1"/>
    <n v="0"/>
    <n v="0"/>
    <n v="1"/>
  </r>
  <r>
    <x v="3"/>
    <n v="1"/>
    <n v="0"/>
    <n v="0"/>
    <n v="1"/>
  </r>
  <r>
    <x v="1"/>
    <n v="1"/>
    <n v="0"/>
    <n v="0"/>
    <n v="1"/>
  </r>
  <r>
    <x v="1"/>
    <n v="1"/>
    <n v="0"/>
    <n v="0"/>
    <n v="1"/>
  </r>
  <r>
    <x v="2"/>
    <n v="1"/>
    <n v="0"/>
    <n v="0"/>
    <n v="1"/>
  </r>
  <r>
    <x v="1"/>
    <n v="1"/>
    <n v="0"/>
    <n v="0"/>
    <n v="1"/>
  </r>
  <r>
    <x v="1"/>
    <n v="1"/>
    <n v="0"/>
    <n v="0"/>
    <n v="1"/>
  </r>
  <r>
    <x v="1"/>
    <n v="1"/>
    <n v="0"/>
    <n v="0"/>
    <n v="1"/>
  </r>
  <r>
    <x v="1"/>
    <n v="1"/>
    <n v="0"/>
    <n v="0"/>
    <n v="1"/>
  </r>
  <r>
    <x v="4"/>
    <n v="1"/>
    <n v="0"/>
    <n v="0"/>
    <n v="1"/>
  </r>
  <r>
    <x v="1"/>
    <n v="1"/>
    <n v="0"/>
    <n v="0"/>
    <n v="1"/>
  </r>
  <r>
    <x v="3"/>
    <n v="1"/>
    <n v="0"/>
    <n v="0"/>
    <n v="1"/>
  </r>
  <r>
    <x v="3"/>
    <n v="1"/>
    <n v="0"/>
    <n v="0"/>
    <n v="1"/>
  </r>
  <r>
    <x v="1"/>
    <n v="1"/>
    <n v="0"/>
    <n v="0"/>
    <n v="1"/>
  </r>
  <r>
    <x v="1"/>
    <n v="1"/>
    <n v="0"/>
    <n v="0"/>
    <n v="1"/>
  </r>
  <r>
    <x v="1"/>
    <n v="1"/>
    <n v="0"/>
    <n v="0"/>
    <n v="1"/>
  </r>
  <r>
    <x v="1"/>
    <n v="1"/>
    <n v="0"/>
    <n v="0"/>
    <n v="1"/>
  </r>
  <r>
    <x v="1"/>
    <n v="1"/>
    <n v="0"/>
    <n v="0"/>
    <n v="1"/>
  </r>
  <r>
    <x v="1"/>
    <n v="1"/>
    <n v="0"/>
    <n v="0"/>
    <n v="1"/>
  </r>
  <r>
    <x v="1"/>
    <n v="1"/>
    <n v="0"/>
    <n v="0"/>
    <n v="1"/>
  </r>
  <r>
    <x v="3"/>
    <n v="1"/>
    <n v="0"/>
    <n v="0"/>
    <n v="1"/>
  </r>
  <r>
    <x v="3"/>
    <n v="1"/>
    <n v="0"/>
    <n v="0"/>
    <n v="1"/>
  </r>
  <r>
    <x v="1"/>
    <n v="1"/>
    <n v="0"/>
    <n v="0"/>
    <n v="1"/>
  </r>
  <r>
    <x v="1"/>
    <n v="1"/>
    <n v="0"/>
    <n v="0"/>
    <n v="1"/>
  </r>
  <r>
    <x v="1"/>
    <n v="1"/>
    <n v="0"/>
    <n v="0"/>
    <n v="1"/>
  </r>
  <r>
    <x v="1"/>
    <n v="1"/>
    <n v="0"/>
    <n v="0"/>
    <n v="1"/>
  </r>
  <r>
    <x v="1"/>
    <n v="1"/>
    <n v="0"/>
    <n v="0"/>
    <n v="1"/>
  </r>
  <r>
    <x v="1"/>
    <n v="1"/>
    <n v="0"/>
    <n v="0"/>
    <n v="1"/>
  </r>
  <r>
    <x v="1"/>
    <n v="1"/>
    <n v="0"/>
    <n v="0"/>
    <n v="1"/>
  </r>
  <r>
    <x v="1"/>
    <n v="1"/>
    <n v="0"/>
    <n v="0"/>
    <n v="1"/>
  </r>
  <r>
    <x v="3"/>
    <n v="1"/>
    <n v="0"/>
    <n v="0"/>
    <n v="1"/>
  </r>
  <r>
    <x v="4"/>
    <n v="1"/>
    <n v="0"/>
    <n v="0"/>
    <n v="1"/>
  </r>
  <r>
    <x v="4"/>
    <n v="1"/>
    <n v="0"/>
    <n v="0"/>
    <n v="1"/>
  </r>
  <r>
    <x v="4"/>
    <n v="1"/>
    <n v="0"/>
    <n v="0"/>
    <n v="1"/>
  </r>
  <r>
    <x v="3"/>
    <n v="1"/>
    <n v="0"/>
    <n v="0"/>
    <n v="1"/>
  </r>
  <r>
    <x v="1"/>
    <n v="1"/>
    <n v="0"/>
    <n v="0"/>
    <n v="1"/>
  </r>
  <r>
    <x v="3"/>
    <n v="1"/>
    <n v="0"/>
    <n v="0"/>
    <n v="1"/>
  </r>
  <r>
    <x v="1"/>
    <n v="2"/>
    <n v="0"/>
    <n v="0"/>
    <n v="2"/>
  </r>
  <r>
    <x v="1"/>
    <n v="2"/>
    <n v="0"/>
    <n v="0"/>
    <n v="2"/>
  </r>
  <r>
    <x v="1"/>
    <n v="2"/>
    <n v="0"/>
    <n v="0"/>
    <n v="2"/>
  </r>
  <r>
    <x v="4"/>
    <n v="2"/>
    <n v="0"/>
    <n v="0"/>
    <n v="2"/>
  </r>
  <r>
    <x v="3"/>
    <n v="2"/>
    <n v="0"/>
    <n v="0"/>
    <n v="2"/>
  </r>
  <r>
    <x v="1"/>
    <n v="2"/>
    <n v="0"/>
    <n v="0"/>
    <n v="2"/>
  </r>
  <r>
    <x v="1"/>
    <n v="2"/>
    <n v="0"/>
    <n v="0"/>
    <n v="2"/>
  </r>
  <r>
    <x v="3"/>
    <n v="2"/>
    <n v="0"/>
    <n v="0"/>
    <n v="2"/>
  </r>
  <r>
    <x v="2"/>
    <n v="2"/>
    <n v="0"/>
    <n v="0"/>
    <n v="2"/>
  </r>
  <r>
    <x v="1"/>
    <n v="2"/>
    <n v="0"/>
    <n v="0"/>
    <n v="2"/>
  </r>
  <r>
    <x v="1"/>
    <n v="2"/>
    <n v="0"/>
    <n v="0"/>
    <n v="2"/>
  </r>
  <r>
    <x v="1"/>
    <n v="2"/>
    <n v="0"/>
    <n v="0"/>
    <n v="2"/>
  </r>
  <r>
    <x v="1"/>
    <n v="2"/>
    <n v="0"/>
    <n v="0"/>
    <n v="2"/>
  </r>
  <r>
    <x v="1"/>
    <n v="2"/>
    <n v="0"/>
    <n v="0"/>
    <n v="2"/>
  </r>
  <r>
    <x v="1"/>
    <n v="2"/>
    <n v="0"/>
    <n v="0"/>
    <n v="2"/>
  </r>
  <r>
    <x v="1"/>
    <n v="2"/>
    <n v="0"/>
    <n v="0"/>
    <n v="2"/>
  </r>
  <r>
    <x v="1"/>
    <n v="2"/>
    <n v="0"/>
    <n v="0"/>
    <n v="2"/>
  </r>
  <r>
    <x v="3"/>
    <n v="2"/>
    <n v="0"/>
    <n v="0"/>
    <n v="2"/>
  </r>
  <r>
    <x v="1"/>
    <n v="2"/>
    <n v="0"/>
    <n v="0"/>
    <n v="2"/>
  </r>
  <r>
    <x v="1"/>
    <n v="2"/>
    <n v="0"/>
    <n v="0"/>
    <n v="2"/>
  </r>
  <r>
    <x v="4"/>
    <n v="2"/>
    <n v="0"/>
    <n v="0"/>
    <n v="2"/>
  </r>
  <r>
    <x v="1"/>
    <n v="2"/>
    <n v="0"/>
    <n v="0"/>
    <n v="2"/>
  </r>
  <r>
    <x v="1"/>
    <n v="2"/>
    <n v="0"/>
    <n v="0"/>
    <n v="2"/>
  </r>
  <r>
    <x v="1"/>
    <n v="2"/>
    <n v="0"/>
    <n v="0"/>
    <n v="2"/>
  </r>
  <r>
    <x v="1"/>
    <n v="2"/>
    <n v="0"/>
    <n v="0"/>
    <n v="2"/>
  </r>
  <r>
    <x v="4"/>
    <n v="2"/>
    <n v="0"/>
    <n v="0"/>
    <n v="2"/>
  </r>
  <r>
    <x v="1"/>
    <n v="2"/>
    <n v="0"/>
    <n v="0"/>
    <n v="2"/>
  </r>
  <r>
    <x v="1"/>
    <n v="2"/>
    <n v="0"/>
    <n v="0"/>
    <n v="2"/>
  </r>
  <r>
    <x v="1"/>
    <n v="2"/>
    <n v="0"/>
    <n v="0"/>
    <n v="2"/>
  </r>
  <r>
    <x v="3"/>
    <n v="2"/>
    <n v="0"/>
    <n v="0"/>
    <n v="2"/>
  </r>
  <r>
    <x v="3"/>
    <n v="2"/>
    <n v="0"/>
    <n v="0"/>
    <n v="2"/>
  </r>
  <r>
    <x v="1"/>
    <n v="2"/>
    <n v="0"/>
    <n v="0"/>
    <n v="2"/>
  </r>
  <r>
    <x v="3"/>
    <n v="2"/>
    <n v="0"/>
    <n v="0"/>
    <n v="2"/>
  </r>
  <r>
    <x v="4"/>
    <n v="2"/>
    <n v="0"/>
    <n v="0"/>
    <n v="2"/>
  </r>
  <r>
    <x v="1"/>
    <n v="2"/>
    <n v="0"/>
    <n v="0"/>
    <n v="2"/>
  </r>
  <r>
    <x v="4"/>
    <n v="2"/>
    <n v="0"/>
    <n v="0"/>
    <n v="2"/>
  </r>
  <r>
    <x v="3"/>
    <n v="2"/>
    <n v="0"/>
    <n v="0"/>
    <n v="2"/>
  </r>
  <r>
    <x v="4"/>
    <n v="2"/>
    <n v="0"/>
    <n v="0"/>
    <n v="2"/>
  </r>
  <r>
    <x v="1"/>
    <n v="2"/>
    <n v="0"/>
    <n v="0"/>
    <n v="2"/>
  </r>
  <r>
    <x v="4"/>
    <n v="3"/>
    <n v="0"/>
    <n v="1"/>
    <n v="2"/>
  </r>
  <r>
    <x v="4"/>
    <n v="3"/>
    <n v="0"/>
    <n v="1"/>
    <n v="2"/>
  </r>
  <r>
    <x v="4"/>
    <n v="3"/>
    <n v="0"/>
    <n v="1"/>
    <n v="2"/>
  </r>
  <r>
    <x v="1"/>
    <n v="3"/>
    <n v="0"/>
    <n v="0"/>
    <n v="3"/>
  </r>
  <r>
    <x v="1"/>
    <n v="3"/>
    <n v="0"/>
    <n v="0"/>
    <n v="3"/>
  </r>
  <r>
    <x v="1"/>
    <n v="3"/>
    <n v="0"/>
    <n v="0"/>
    <n v="3"/>
  </r>
  <r>
    <x v="1"/>
    <n v="3"/>
    <n v="0"/>
    <n v="0"/>
    <n v="3"/>
  </r>
  <r>
    <x v="1"/>
    <n v="3"/>
    <n v="0"/>
    <n v="0"/>
    <n v="3"/>
  </r>
  <r>
    <x v="1"/>
    <n v="3"/>
    <n v="0"/>
    <n v="0"/>
    <n v="3"/>
  </r>
  <r>
    <x v="1"/>
    <n v="3"/>
    <n v="0"/>
    <n v="0"/>
    <n v="3"/>
  </r>
  <r>
    <x v="1"/>
    <n v="3"/>
    <n v="0"/>
    <n v="0"/>
    <n v="3"/>
  </r>
  <r>
    <x v="1"/>
    <n v="3"/>
    <n v="0"/>
    <n v="0"/>
    <n v="3"/>
  </r>
  <r>
    <x v="4"/>
    <n v="3"/>
    <n v="0"/>
    <n v="0"/>
    <n v="3"/>
  </r>
  <r>
    <x v="1"/>
    <n v="4"/>
    <n v="0"/>
    <n v="0"/>
    <n v="4"/>
  </r>
  <r>
    <x v="1"/>
    <n v="4"/>
    <n v="0"/>
    <n v="0"/>
    <n v="4"/>
  </r>
  <r>
    <x v="1"/>
    <n v="4"/>
    <n v="0"/>
    <n v="0"/>
    <n v="4"/>
  </r>
  <r>
    <x v="1"/>
    <n v="4"/>
    <n v="0"/>
    <n v="0"/>
    <n v="4"/>
  </r>
  <r>
    <x v="1"/>
    <n v="4"/>
    <n v="0"/>
    <n v="0"/>
    <n v="4"/>
  </r>
  <r>
    <x v="1"/>
    <n v="4"/>
    <n v="0"/>
    <n v="0"/>
    <n v="4"/>
  </r>
  <r>
    <x v="1"/>
    <n v="4"/>
    <n v="0"/>
    <n v="0"/>
    <n v="4"/>
  </r>
  <r>
    <x v="1"/>
    <n v="4"/>
    <n v="0"/>
    <n v="0"/>
    <n v="4"/>
  </r>
  <r>
    <x v="1"/>
    <n v="4"/>
    <n v="0"/>
    <n v="0"/>
    <n v="4"/>
  </r>
  <r>
    <x v="1"/>
    <n v="4"/>
    <n v="0"/>
    <n v="0"/>
    <n v="4"/>
  </r>
  <r>
    <x v="1"/>
    <n v="5"/>
    <n v="0"/>
    <n v="0"/>
    <n v="5"/>
  </r>
  <r>
    <x v="1"/>
    <n v="5"/>
    <n v="0"/>
    <n v="0"/>
    <n v="5"/>
  </r>
  <r>
    <x v="1"/>
    <n v="5"/>
    <n v="0"/>
    <n v="0"/>
    <n v="5"/>
  </r>
  <r>
    <x v="1"/>
    <n v="5"/>
    <n v="0"/>
    <n v="0"/>
    <n v="5"/>
  </r>
  <r>
    <x v="1"/>
    <n v="5"/>
    <n v="0"/>
    <n v="0"/>
    <n v="5"/>
  </r>
  <r>
    <x v="1"/>
    <n v="5"/>
    <n v="0"/>
    <n v="0"/>
    <n v="5"/>
  </r>
  <r>
    <x v="1"/>
    <n v="5"/>
    <n v="0"/>
    <n v="0"/>
    <n v="5"/>
  </r>
  <r>
    <x v="1"/>
    <n v="6"/>
    <n v="0"/>
    <n v="0"/>
    <n v="6"/>
  </r>
  <r>
    <x v="1"/>
    <n v="6"/>
    <n v="0"/>
    <n v="0"/>
    <n v="6"/>
  </r>
  <r>
    <x v="3"/>
    <n v="6"/>
    <n v="0"/>
    <n v="0"/>
    <n v="6"/>
  </r>
  <r>
    <x v="1"/>
    <n v="6"/>
    <n v="0"/>
    <n v="0"/>
    <n v="6"/>
  </r>
  <r>
    <x v="1"/>
    <n v="6"/>
    <n v="0"/>
    <n v="0"/>
    <n v="6"/>
  </r>
  <r>
    <x v="1"/>
    <n v="6"/>
    <n v="0"/>
    <n v="0"/>
    <n v="6"/>
  </r>
  <r>
    <x v="1"/>
    <n v="7"/>
    <n v="0"/>
    <n v="2"/>
    <n v="5"/>
  </r>
  <r>
    <x v="1"/>
    <n v="7"/>
    <n v="0"/>
    <n v="0"/>
    <n v="7"/>
  </r>
  <r>
    <x v="3"/>
    <n v="7"/>
    <n v="0"/>
    <n v="0"/>
    <n v="7"/>
  </r>
  <r>
    <x v="3"/>
    <n v="7"/>
    <n v="0"/>
    <n v="0"/>
    <n v="7"/>
  </r>
  <r>
    <x v="1"/>
    <n v="8"/>
    <n v="0"/>
    <n v="0"/>
    <n v="8"/>
  </r>
  <r>
    <x v="1"/>
    <n v="8"/>
    <n v="0"/>
    <n v="0"/>
    <n v="8"/>
  </r>
  <r>
    <x v="1"/>
    <n v="8"/>
    <n v="0"/>
    <n v="0"/>
    <n v="8"/>
  </r>
  <r>
    <x v="3"/>
    <n v="8"/>
    <n v="0"/>
    <n v="0"/>
    <n v="8"/>
  </r>
  <r>
    <x v="1"/>
    <n v="8"/>
    <n v="0"/>
    <n v="0"/>
    <n v="8"/>
  </r>
  <r>
    <x v="1"/>
    <n v="8"/>
    <n v="0"/>
    <n v="0"/>
    <n v="8"/>
  </r>
  <r>
    <x v="3"/>
    <n v="8"/>
    <n v="0"/>
    <n v="0"/>
    <n v="8"/>
  </r>
  <r>
    <x v="1"/>
    <n v="8"/>
    <n v="0"/>
    <n v="0"/>
    <n v="8"/>
  </r>
  <r>
    <x v="1"/>
    <n v="9"/>
    <n v="0"/>
    <n v="0"/>
    <n v="9"/>
  </r>
  <r>
    <x v="1"/>
    <n v="9"/>
    <n v="0"/>
    <n v="0"/>
    <n v="9"/>
  </r>
  <r>
    <x v="1"/>
    <n v="9"/>
    <n v="0"/>
    <n v="0"/>
    <n v="9"/>
  </r>
  <r>
    <x v="1"/>
    <n v="9"/>
    <n v="0"/>
    <n v="0"/>
    <n v="9"/>
  </r>
  <r>
    <x v="1"/>
    <n v="9"/>
    <n v="0"/>
    <n v="0"/>
    <n v="9"/>
  </r>
  <r>
    <x v="1"/>
    <n v="9"/>
    <n v="0"/>
    <n v="0"/>
    <n v="9"/>
  </r>
  <r>
    <x v="1"/>
    <n v="9"/>
    <n v="0"/>
    <n v="0"/>
    <n v="9"/>
  </r>
  <r>
    <x v="1"/>
    <n v="9"/>
    <n v="0"/>
    <n v="0"/>
    <n v="9"/>
  </r>
  <r>
    <x v="1"/>
    <n v="9"/>
    <n v="0"/>
    <n v="0"/>
    <n v="9"/>
  </r>
  <r>
    <x v="1"/>
    <n v="9"/>
    <n v="0"/>
    <n v="0"/>
    <n v="9"/>
  </r>
  <r>
    <x v="1"/>
    <n v="9"/>
    <n v="0"/>
    <n v="0"/>
    <n v="9"/>
  </r>
  <r>
    <x v="1"/>
    <n v="9"/>
    <n v="0"/>
    <n v="0"/>
    <n v="9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count="14">
  <r>
    <n v="500"/>
    <x v="0"/>
  </r>
  <r>
    <n v="250"/>
    <x v="0"/>
  </r>
  <r>
    <n v="760"/>
    <x v="1"/>
  </r>
  <r>
    <n v="0"/>
    <x v="2"/>
  </r>
  <r>
    <n v="0"/>
    <x v="2"/>
  </r>
  <r>
    <n v="0"/>
    <x v="2"/>
  </r>
  <r>
    <n v="20"/>
    <x v="3"/>
  </r>
  <r>
    <n v="0"/>
    <x v="2"/>
  </r>
  <r>
    <n v="0"/>
    <x v="2"/>
  </r>
  <r>
    <n v="0"/>
    <x v="2"/>
  </r>
  <r>
    <n v="0"/>
    <x v="2"/>
  </r>
  <r>
    <n v="0"/>
    <x v="2"/>
  </r>
  <r>
    <n v="100"/>
    <x v="0"/>
  </r>
  <r>
    <n v="50"/>
    <x v="0"/>
  </r>
</pivotCacheRecords>
</file>

<file path=xl/pivotCache/pivotCacheRecords4.xml><?xml version="1.0" encoding="utf-8"?>
<pivotCacheRecords xmlns="http://schemas.openxmlformats.org/spreadsheetml/2006/main" xmlns:r="http://schemas.openxmlformats.org/officeDocument/2006/relationships" count="11">
  <r>
    <n v="425"/>
    <x v="0"/>
  </r>
  <r>
    <n v="1800"/>
    <x v="0"/>
  </r>
  <r>
    <n v="0"/>
    <x v="1"/>
  </r>
  <r>
    <n v="640"/>
    <x v="2"/>
  </r>
  <r>
    <n v="0"/>
    <x v="1"/>
  </r>
  <r>
    <n v="100"/>
    <x v="2"/>
  </r>
  <r>
    <n v="250"/>
    <x v="3"/>
  </r>
  <r>
    <n v="70"/>
    <x v="3"/>
  </r>
  <r>
    <n v="0"/>
    <x v="1"/>
  </r>
  <r>
    <n v="0"/>
    <x v="1"/>
  </r>
  <r>
    <n v="180"/>
    <x v="3"/>
  </r>
</pivotCacheRecords>
</file>

<file path=xl/pivotCache/pivotCacheRecords5.xml><?xml version="1.0" encoding="utf-8"?>
<pivotCacheRecords xmlns="http://schemas.openxmlformats.org/spreadsheetml/2006/main" xmlns:r="http://schemas.openxmlformats.org/officeDocument/2006/relationships" count="13">
  <r>
    <n v="0"/>
    <x v="0"/>
  </r>
  <r>
    <n v="215"/>
    <x v="1"/>
  </r>
  <r>
    <n v="250"/>
    <x v="1"/>
  </r>
  <r>
    <n v="0"/>
    <x v="0"/>
  </r>
  <r>
    <n v="140"/>
    <x v="1"/>
  </r>
  <r>
    <n v="130"/>
    <x v="1"/>
  </r>
  <r>
    <n v="0"/>
    <x v="0"/>
  </r>
  <r>
    <n v="100"/>
    <x v="1"/>
  </r>
  <r>
    <n v="0"/>
    <x v="0"/>
  </r>
  <r>
    <n v="75"/>
    <x v="1"/>
  </r>
  <r>
    <n v="0"/>
    <x v="0"/>
  </r>
  <r>
    <n v="0"/>
    <x v="0"/>
  </r>
  <r>
    <n v="20"/>
    <x v="2"/>
  </r>
</pivotCacheRecords>
</file>

<file path=xl/pivotCache/pivotCacheRecords6.xml><?xml version="1.0" encoding="utf-8"?>
<pivotCacheRecords xmlns="http://schemas.openxmlformats.org/spreadsheetml/2006/main" xmlns:r="http://schemas.openxmlformats.org/officeDocument/2006/relationships" count="4">
  <r>
    <n v="45"/>
    <x v="0"/>
  </r>
  <r>
    <n v="40"/>
    <x v="0"/>
  </r>
  <r>
    <n v="35"/>
    <x v="0"/>
  </r>
  <r>
    <n v="80"/>
    <x v="0"/>
  </r>
</pivotCacheRecords>
</file>

<file path=xl/pivotCache/pivotCacheRecords7.xml><?xml version="1.0" encoding="utf-8"?>
<pivotCacheRecords xmlns="http://schemas.openxmlformats.org/spreadsheetml/2006/main" xmlns:r="http://schemas.openxmlformats.org/officeDocument/2006/relationships" count="27">
  <r>
    <n v="0"/>
    <x v="0"/>
  </r>
  <r>
    <n v="0"/>
    <x v="0"/>
  </r>
  <r>
    <n v="35"/>
    <x v="0"/>
  </r>
  <r>
    <n v="65"/>
    <x v="0"/>
  </r>
  <r>
    <n v="95"/>
    <x v="0"/>
  </r>
  <r>
    <n v="130"/>
    <x v="0"/>
  </r>
  <r>
    <n v="115"/>
    <x v="0"/>
  </r>
  <r>
    <n v="30"/>
    <x v="0"/>
  </r>
  <r>
    <n v="6"/>
    <x v="0"/>
  </r>
  <r>
    <n v="12"/>
    <x v="0"/>
  </r>
  <r>
    <n v="0"/>
    <x v="0"/>
  </r>
  <r>
    <n v="0"/>
    <x v="0"/>
  </r>
  <r>
    <n v="60"/>
    <x v="0"/>
  </r>
  <r>
    <n v="0"/>
    <x v="0"/>
  </r>
  <r>
    <n v="12"/>
    <x v="0"/>
  </r>
  <r>
    <n v="45"/>
    <x v="0"/>
  </r>
  <r>
    <n v="30"/>
    <x v="0"/>
  </r>
  <r>
    <n v="0"/>
    <x v="0"/>
  </r>
  <r>
    <n v="80"/>
    <x v="0"/>
  </r>
  <r>
    <n v="90"/>
    <x v="0"/>
  </r>
  <r>
    <n v="120"/>
    <x v="0"/>
  </r>
  <r>
    <n v="55"/>
    <x v="0"/>
  </r>
  <r>
    <n v="0"/>
    <x v="0"/>
  </r>
  <r>
    <n v="0"/>
    <x v="0"/>
  </r>
  <r>
    <n v="0"/>
    <x v="0"/>
  </r>
  <r>
    <n v="115"/>
    <x v="0"/>
  </r>
  <r>
    <n v="5"/>
    <x v="0"/>
  </r>
</pivotCacheRecords>
</file>

<file path=xl/pivotCache/pivotCacheRecords8.xml><?xml version="1.0" encoding="utf-8"?>
<pivotCacheRecords xmlns="http://schemas.openxmlformats.org/spreadsheetml/2006/main" xmlns:r="http://schemas.openxmlformats.org/officeDocument/2006/relationships" count="3">
  <r>
    <n v="150"/>
    <x v="0"/>
  </r>
  <r>
    <n v="25"/>
    <x v="0"/>
  </r>
  <r>
    <n v="50"/>
    <x v="0"/>
  </r>
</pivotCacheRecords>
</file>

<file path=xl/pivotCache/pivotCacheRecords9.xml><?xml version="1.0" encoding="utf-8"?>
<pivotCacheRecords xmlns="http://schemas.openxmlformats.org/spreadsheetml/2006/main" xmlns:r="http://schemas.openxmlformats.org/officeDocument/2006/relationships" count="247">
  <r>
    <x v="0"/>
    <n v="735"/>
    <n v="0"/>
    <n v="0"/>
    <n v="735"/>
  </r>
  <r>
    <x v="0"/>
    <n v="46"/>
    <n v="0"/>
    <n v="0"/>
    <n v="46"/>
  </r>
  <r>
    <x v="0"/>
    <n v="34"/>
    <n v="0"/>
    <n v="0"/>
    <n v="34"/>
  </r>
  <r>
    <x v="0"/>
    <n v="51"/>
    <n v="0"/>
    <n v="0"/>
    <n v="51"/>
  </r>
  <r>
    <x v="0"/>
    <n v="93"/>
    <n v="0"/>
    <n v="0"/>
    <n v="93"/>
  </r>
  <r>
    <x v="0"/>
    <n v="900"/>
    <n v="0"/>
    <n v="0"/>
    <n v="900"/>
  </r>
  <r>
    <x v="0"/>
    <n v="425"/>
    <n v="0"/>
    <n v="0"/>
    <n v="425"/>
  </r>
  <r>
    <x v="0"/>
    <n v="450"/>
    <n v="0"/>
    <n v="0"/>
    <n v="450"/>
  </r>
  <r>
    <x v="0"/>
    <n v="88"/>
    <n v="37"/>
    <n v="39"/>
    <n v="49"/>
  </r>
  <r>
    <x v="0"/>
    <n v="15"/>
    <n v="15"/>
    <n v="15"/>
    <n v="0"/>
  </r>
  <r>
    <x v="0"/>
    <n v="31"/>
    <n v="25"/>
    <n v="29"/>
    <n v="2"/>
  </r>
  <r>
    <x v="0"/>
    <n v="140"/>
    <n v="0"/>
    <n v="0"/>
    <n v="140"/>
  </r>
  <r>
    <x v="0"/>
    <n v="174"/>
    <n v="0"/>
    <n v="0"/>
    <n v="174"/>
  </r>
  <r>
    <x v="0"/>
    <n v="210"/>
    <n v="0"/>
    <n v="0"/>
    <n v="210"/>
  </r>
  <r>
    <x v="0"/>
    <n v="261"/>
    <n v="0"/>
    <n v="0"/>
    <n v="261"/>
  </r>
  <r>
    <x v="0"/>
    <n v="36"/>
    <n v="0"/>
    <n v="0"/>
    <n v="36"/>
  </r>
  <r>
    <x v="0"/>
    <n v="54"/>
    <n v="0"/>
    <n v="0"/>
    <n v="54"/>
  </r>
  <r>
    <x v="0"/>
    <n v="110"/>
    <n v="0"/>
    <n v="0"/>
    <n v="110"/>
  </r>
  <r>
    <x v="0"/>
    <n v="520"/>
    <n v="0"/>
    <n v="0"/>
    <n v="520"/>
  </r>
  <r>
    <x v="0"/>
    <n v="23"/>
    <n v="0"/>
    <n v="0"/>
    <n v="23"/>
  </r>
  <r>
    <x v="1"/>
    <n v="18"/>
    <n v="0"/>
    <n v="0"/>
    <n v="18"/>
  </r>
  <r>
    <x v="0"/>
    <n v="1"/>
    <n v="0"/>
    <n v="0"/>
    <n v="1"/>
  </r>
  <r>
    <x v="0"/>
    <n v="1"/>
    <n v="0"/>
    <n v="0"/>
    <n v="1"/>
  </r>
  <r>
    <x v="0"/>
    <n v="17"/>
    <n v="0"/>
    <n v="0"/>
    <n v="17"/>
  </r>
  <r>
    <x v="0"/>
    <n v="52"/>
    <n v="0"/>
    <n v="0"/>
    <n v="52"/>
  </r>
  <r>
    <x v="0"/>
    <n v="160"/>
    <n v="0"/>
    <n v="0"/>
    <n v="160"/>
  </r>
  <r>
    <x v="0"/>
    <n v="55"/>
    <n v="0"/>
    <n v="0"/>
    <n v="55"/>
  </r>
  <r>
    <x v="0"/>
    <n v="88"/>
    <n v="0"/>
    <n v="0"/>
    <n v="88"/>
  </r>
  <r>
    <x v="0"/>
    <n v="39"/>
    <n v="0"/>
    <n v="0"/>
    <n v="39"/>
  </r>
  <r>
    <x v="0"/>
    <n v="1"/>
    <n v="0"/>
    <n v="0"/>
    <n v="1"/>
  </r>
  <r>
    <x v="2"/>
    <n v="1"/>
    <n v="0"/>
    <n v="0"/>
    <n v="1"/>
  </r>
  <r>
    <x v="0"/>
    <n v="15"/>
    <n v="0"/>
    <n v="0"/>
    <n v="15"/>
  </r>
  <r>
    <x v="0"/>
    <n v="12"/>
    <n v="0"/>
    <n v="0"/>
    <n v="12"/>
  </r>
  <r>
    <x v="0"/>
    <n v="18"/>
    <n v="0"/>
    <n v="0"/>
    <n v="18"/>
  </r>
  <r>
    <x v="0"/>
    <n v="17"/>
    <n v="0"/>
    <n v="0"/>
    <n v="17"/>
  </r>
  <r>
    <x v="0"/>
    <n v="15"/>
    <n v="0"/>
    <n v="0"/>
    <n v="15"/>
  </r>
  <r>
    <x v="0"/>
    <n v="16"/>
    <n v="0"/>
    <n v="0"/>
    <n v="16"/>
  </r>
  <r>
    <x v="0"/>
    <n v="18"/>
    <n v="0"/>
    <n v="0"/>
    <n v="18"/>
  </r>
  <r>
    <x v="0"/>
    <n v="13"/>
    <n v="0"/>
    <n v="0"/>
    <n v="13"/>
  </r>
  <r>
    <x v="0"/>
    <n v="68"/>
    <n v="34"/>
    <n v="68"/>
    <n v="0"/>
  </r>
  <r>
    <x v="0"/>
    <n v="103"/>
    <n v="35"/>
    <n v="101"/>
    <n v="2"/>
  </r>
  <r>
    <x v="0"/>
    <n v="83"/>
    <n v="50"/>
    <n v="50"/>
    <n v="33"/>
  </r>
  <r>
    <x v="0"/>
    <n v="162"/>
    <n v="12"/>
    <n v="12"/>
    <n v="150"/>
  </r>
  <r>
    <x v="0"/>
    <n v="1"/>
    <n v="0"/>
    <n v="0"/>
    <n v="1"/>
  </r>
  <r>
    <x v="0"/>
    <n v="5"/>
    <n v="0"/>
    <n v="0"/>
    <n v="5"/>
  </r>
  <r>
    <x v="0"/>
    <n v="30"/>
    <n v="0"/>
    <n v="0"/>
    <n v="30"/>
  </r>
  <r>
    <x v="0"/>
    <n v="24"/>
    <n v="0"/>
    <n v="0"/>
    <n v="24"/>
  </r>
  <r>
    <x v="0"/>
    <n v="2"/>
    <n v="2"/>
    <n v="2"/>
    <n v="0"/>
  </r>
  <r>
    <x v="0"/>
    <n v="5"/>
    <n v="0"/>
    <n v="0"/>
    <n v="5"/>
  </r>
  <r>
    <x v="0"/>
    <n v="1"/>
    <n v="0"/>
    <n v="0"/>
    <n v="1"/>
  </r>
  <r>
    <x v="0"/>
    <n v="1"/>
    <n v="0"/>
    <n v="0"/>
    <n v="1"/>
  </r>
  <r>
    <x v="0"/>
    <n v="81"/>
    <n v="0"/>
    <n v="0"/>
    <n v="81"/>
  </r>
  <r>
    <x v="0"/>
    <n v="132"/>
    <n v="66"/>
    <n v="102"/>
    <n v="30"/>
  </r>
  <r>
    <x v="0"/>
    <n v="125"/>
    <n v="36"/>
    <n v="45"/>
    <n v="80"/>
  </r>
  <r>
    <x v="0"/>
    <n v="84"/>
    <n v="27"/>
    <n v="32"/>
    <n v="52"/>
  </r>
  <r>
    <x v="0"/>
    <n v="42"/>
    <n v="12"/>
    <n v="12"/>
    <n v="30"/>
  </r>
  <r>
    <x v="0"/>
    <n v="62"/>
    <n v="17"/>
    <n v="26"/>
    <n v="36"/>
  </r>
  <r>
    <x v="0"/>
    <n v="1"/>
    <n v="0"/>
    <n v="0"/>
    <n v="1"/>
  </r>
  <r>
    <x v="0"/>
    <n v="1"/>
    <n v="0"/>
    <n v="0"/>
    <n v="1"/>
  </r>
  <r>
    <x v="0"/>
    <n v="21"/>
    <n v="0"/>
    <n v="0"/>
    <n v="21"/>
  </r>
  <r>
    <x v="0"/>
    <n v="1"/>
    <n v="0"/>
    <n v="0"/>
    <n v="1"/>
  </r>
  <r>
    <x v="0"/>
    <n v="57"/>
    <n v="0"/>
    <n v="0"/>
    <n v="57"/>
  </r>
  <r>
    <x v="0"/>
    <n v="31"/>
    <n v="0"/>
    <n v="0"/>
    <n v="31"/>
  </r>
  <r>
    <x v="0"/>
    <n v="60"/>
    <n v="0"/>
    <n v="0"/>
    <n v="60"/>
  </r>
  <r>
    <x v="0"/>
    <n v="14"/>
    <n v="0"/>
    <n v="0"/>
    <n v="14"/>
  </r>
  <r>
    <x v="0"/>
    <n v="24"/>
    <n v="0"/>
    <n v="22"/>
    <n v="2"/>
  </r>
  <r>
    <x v="0"/>
    <n v="227"/>
    <n v="0"/>
    <n v="67"/>
    <n v="160"/>
  </r>
  <r>
    <x v="0"/>
    <n v="10"/>
    <n v="0"/>
    <n v="0"/>
    <n v="10"/>
  </r>
  <r>
    <x v="0"/>
    <n v="167"/>
    <n v="0"/>
    <n v="0"/>
    <n v="167"/>
  </r>
  <r>
    <x v="0"/>
    <n v="16"/>
    <n v="0"/>
    <n v="0"/>
    <n v="16"/>
  </r>
  <r>
    <x v="0"/>
    <n v="24"/>
    <n v="0"/>
    <n v="0"/>
    <n v="24"/>
  </r>
  <r>
    <x v="0"/>
    <n v="99"/>
    <n v="0"/>
    <n v="0"/>
    <n v="99"/>
  </r>
  <r>
    <x v="0"/>
    <n v="135"/>
    <n v="9"/>
    <n v="9"/>
    <n v="126"/>
  </r>
  <r>
    <x v="0"/>
    <n v="49"/>
    <n v="0"/>
    <n v="0"/>
    <n v="49"/>
  </r>
  <r>
    <x v="0"/>
    <n v="0"/>
    <n v="0"/>
    <n v="0"/>
    <n v="0"/>
  </r>
  <r>
    <x v="0"/>
    <n v="1"/>
    <n v="0"/>
    <n v="0"/>
    <n v="1"/>
  </r>
  <r>
    <x v="0"/>
    <n v="1"/>
    <n v="0"/>
    <n v="0"/>
    <n v="1"/>
  </r>
  <r>
    <x v="0"/>
    <n v="1"/>
    <n v="0"/>
    <n v="0"/>
    <n v="1"/>
  </r>
  <r>
    <x v="0"/>
    <n v="1"/>
    <n v="0"/>
    <n v="0"/>
    <n v="1"/>
  </r>
  <r>
    <x v="0"/>
    <n v="1"/>
    <n v="0"/>
    <n v="0"/>
    <n v="1"/>
  </r>
  <r>
    <x v="0"/>
    <n v="1"/>
    <n v="0"/>
    <n v="0"/>
    <n v="1"/>
  </r>
  <r>
    <x v="0"/>
    <n v="1"/>
    <n v="0"/>
    <n v="0"/>
    <n v="1"/>
  </r>
  <r>
    <x v="3"/>
    <n v="1"/>
    <n v="0"/>
    <n v="0"/>
    <n v="1"/>
  </r>
  <r>
    <x v="3"/>
    <n v="1"/>
    <n v="0"/>
    <n v="0"/>
    <n v="1"/>
  </r>
  <r>
    <x v="0"/>
    <n v="1"/>
    <n v="0"/>
    <n v="0"/>
    <n v="1"/>
  </r>
  <r>
    <x v="4"/>
    <n v="1"/>
    <n v="0"/>
    <n v="0"/>
    <n v="1"/>
  </r>
  <r>
    <x v="5"/>
    <n v="1"/>
    <n v="0"/>
    <n v="0"/>
    <n v="1"/>
  </r>
  <r>
    <x v="0"/>
    <n v="1"/>
    <n v="0"/>
    <n v="0"/>
    <n v="1"/>
  </r>
  <r>
    <x v="3"/>
    <n v="1"/>
    <n v="0"/>
    <n v="0"/>
    <n v="1"/>
  </r>
  <r>
    <x v="3"/>
    <n v="1"/>
    <n v="0"/>
    <n v="0"/>
    <n v="1"/>
  </r>
  <r>
    <x v="0"/>
    <n v="1"/>
    <n v="0"/>
    <n v="0"/>
    <n v="1"/>
  </r>
  <r>
    <x v="6"/>
    <n v="1"/>
    <n v="0"/>
    <n v="0"/>
    <n v="1"/>
  </r>
  <r>
    <x v="0"/>
    <n v="1"/>
    <n v="0"/>
    <n v="0"/>
    <n v="1"/>
  </r>
  <r>
    <x v="1"/>
    <n v="1"/>
    <n v="0"/>
    <n v="0"/>
    <n v="1"/>
  </r>
  <r>
    <x v="0"/>
    <n v="1"/>
    <n v="0"/>
    <n v="0"/>
    <n v="1"/>
  </r>
  <r>
    <x v="0"/>
    <n v="1"/>
    <n v="0"/>
    <n v="0"/>
    <n v="1"/>
  </r>
  <r>
    <x v="0"/>
    <n v="1"/>
    <n v="0"/>
    <n v="0"/>
    <n v="1"/>
  </r>
  <r>
    <x v="0"/>
    <n v="1"/>
    <n v="0"/>
    <n v="0"/>
    <n v="1"/>
  </r>
  <r>
    <x v="0"/>
    <n v="1"/>
    <n v="0"/>
    <n v="0"/>
    <n v="1"/>
  </r>
  <r>
    <x v="0"/>
    <n v="1"/>
    <n v="0"/>
    <n v="0"/>
    <n v="1"/>
  </r>
  <r>
    <x v="0"/>
    <n v="1"/>
    <n v="0"/>
    <n v="0"/>
    <n v="1"/>
  </r>
  <r>
    <x v="0"/>
    <n v="2"/>
    <n v="0"/>
    <n v="0"/>
    <n v="2"/>
  </r>
  <r>
    <x v="0"/>
    <n v="1"/>
    <n v="0"/>
    <n v="0"/>
    <n v="1"/>
  </r>
  <r>
    <x v="0"/>
    <n v="1"/>
    <n v="0"/>
    <n v="0"/>
    <n v="1"/>
  </r>
  <r>
    <x v="0"/>
    <n v="1"/>
    <n v="0"/>
    <n v="0"/>
    <n v="1"/>
  </r>
  <r>
    <x v="0"/>
    <n v="1"/>
    <n v="0"/>
    <n v="0"/>
    <n v="1"/>
  </r>
  <r>
    <x v="7"/>
    <n v="2"/>
    <n v="0"/>
    <n v="0"/>
    <n v="2"/>
  </r>
  <r>
    <x v="0"/>
    <n v="2"/>
    <n v="0"/>
    <n v="0"/>
    <n v="2"/>
  </r>
  <r>
    <x v="0"/>
    <n v="2"/>
    <n v="0"/>
    <n v="0"/>
    <n v="2"/>
  </r>
  <r>
    <x v="0"/>
    <n v="2"/>
    <n v="0"/>
    <n v="0"/>
    <n v="2"/>
  </r>
  <r>
    <x v="0"/>
    <n v="1"/>
    <n v="0"/>
    <n v="0"/>
    <n v="1"/>
  </r>
  <r>
    <x v="0"/>
    <n v="1"/>
    <n v="0"/>
    <n v="0"/>
    <n v="1"/>
  </r>
  <r>
    <x v="1"/>
    <n v="2"/>
    <n v="0"/>
    <n v="0"/>
    <n v="2"/>
  </r>
  <r>
    <x v="0"/>
    <n v="1"/>
    <n v="0"/>
    <n v="0"/>
    <n v="1"/>
  </r>
  <r>
    <x v="0"/>
    <n v="1"/>
    <n v="0"/>
    <n v="0"/>
    <n v="1"/>
  </r>
  <r>
    <x v="0"/>
    <n v="1"/>
    <n v="0"/>
    <n v="0"/>
    <n v="1"/>
  </r>
  <r>
    <x v="0"/>
    <n v="1"/>
    <n v="0"/>
    <n v="0"/>
    <n v="1"/>
  </r>
  <r>
    <x v="8"/>
    <n v="3"/>
    <n v="0"/>
    <n v="1"/>
    <n v="2"/>
  </r>
  <r>
    <x v="9"/>
    <n v="3"/>
    <n v="0"/>
    <n v="1"/>
    <n v="2"/>
  </r>
  <r>
    <x v="0"/>
    <n v="1"/>
    <n v="0"/>
    <n v="0"/>
    <n v="1"/>
  </r>
  <r>
    <x v="0"/>
    <n v="3"/>
    <n v="0"/>
    <n v="1"/>
    <n v="2"/>
  </r>
  <r>
    <x v="0"/>
    <n v="3"/>
    <n v="0"/>
    <n v="0"/>
    <n v="3"/>
  </r>
  <r>
    <x v="10"/>
    <n v="24"/>
    <n v="0"/>
    <n v="0"/>
    <n v="24"/>
  </r>
  <r>
    <x v="0"/>
    <n v="1"/>
    <n v="0"/>
    <n v="0"/>
    <n v="1"/>
  </r>
  <r>
    <x v="0"/>
    <n v="1"/>
    <n v="0"/>
    <n v="0"/>
    <n v="1"/>
  </r>
  <r>
    <x v="10"/>
    <n v="36"/>
    <n v="0"/>
    <n v="0"/>
    <n v="36"/>
  </r>
  <r>
    <x v="0"/>
    <n v="1"/>
    <n v="0"/>
    <n v="0"/>
    <n v="1"/>
  </r>
  <r>
    <x v="0"/>
    <n v="1"/>
    <n v="0"/>
    <n v="0"/>
    <n v="1"/>
  </r>
  <r>
    <x v="0"/>
    <n v="1"/>
    <n v="0"/>
    <n v="0"/>
    <n v="1"/>
  </r>
  <r>
    <x v="0"/>
    <n v="1"/>
    <n v="0"/>
    <n v="0"/>
    <n v="1"/>
  </r>
  <r>
    <x v="0"/>
    <n v="1"/>
    <n v="0"/>
    <n v="0"/>
    <n v="1"/>
  </r>
  <r>
    <x v="0"/>
    <n v="1"/>
    <n v="0"/>
    <n v="0"/>
    <n v="1"/>
  </r>
  <r>
    <x v="0"/>
    <n v="1"/>
    <n v="0"/>
    <n v="0"/>
    <n v="1"/>
  </r>
  <r>
    <x v="11"/>
    <n v="60"/>
    <n v="0"/>
    <n v="0"/>
    <n v="60"/>
  </r>
  <r>
    <x v="0"/>
    <n v="1"/>
    <n v="0"/>
    <n v="0"/>
    <n v="1"/>
  </r>
  <r>
    <x v="11"/>
    <n v="90"/>
    <n v="0"/>
    <n v="0"/>
    <n v="90"/>
  </r>
  <r>
    <x v="12"/>
    <n v="24"/>
    <n v="0"/>
    <n v="0"/>
    <n v="24"/>
  </r>
  <r>
    <x v="0"/>
    <n v="1"/>
    <n v="0"/>
    <n v="0"/>
    <n v="1"/>
  </r>
  <r>
    <x v="0"/>
    <n v="1"/>
    <n v="0"/>
    <n v="0"/>
    <n v="1"/>
  </r>
  <r>
    <x v="0"/>
    <n v="1"/>
    <n v="0"/>
    <n v="0"/>
    <n v="1"/>
  </r>
  <r>
    <x v="0"/>
    <n v="1"/>
    <n v="0"/>
    <n v="0"/>
    <n v="1"/>
  </r>
  <r>
    <x v="0"/>
    <n v="1"/>
    <n v="0"/>
    <n v="0"/>
    <n v="1"/>
  </r>
  <r>
    <x v="0"/>
    <n v="1"/>
    <n v="0"/>
    <n v="0"/>
    <n v="1"/>
  </r>
  <r>
    <x v="0"/>
    <n v="1"/>
    <n v="0"/>
    <n v="0"/>
    <n v="1"/>
  </r>
  <r>
    <x v="12"/>
    <n v="36"/>
    <n v="32"/>
    <n v="32"/>
    <n v="4"/>
  </r>
  <r>
    <x v="10"/>
    <n v="26"/>
    <n v="0"/>
    <n v="0"/>
    <n v="26"/>
  </r>
  <r>
    <x v="0"/>
    <n v="1"/>
    <n v="0"/>
    <n v="0"/>
    <n v="1"/>
  </r>
  <r>
    <x v="0"/>
    <n v="1"/>
    <n v="0"/>
    <n v="0"/>
    <n v="1"/>
  </r>
  <r>
    <x v="0"/>
    <n v="1"/>
    <n v="0"/>
    <n v="0"/>
    <n v="1"/>
  </r>
  <r>
    <x v="0"/>
    <n v="1"/>
    <n v="0"/>
    <n v="0"/>
    <n v="1"/>
  </r>
  <r>
    <x v="0"/>
    <n v="1"/>
    <n v="0"/>
    <n v="0"/>
    <n v="1"/>
  </r>
  <r>
    <x v="0"/>
    <n v="1"/>
    <n v="0"/>
    <n v="0"/>
    <n v="1"/>
  </r>
  <r>
    <x v="0"/>
    <n v="1"/>
    <n v="0"/>
    <n v="0"/>
    <n v="1"/>
  </r>
  <r>
    <x v="0"/>
    <n v="1"/>
    <n v="0"/>
    <n v="0"/>
    <n v="1"/>
  </r>
  <r>
    <x v="10"/>
    <n v="39"/>
    <n v="0"/>
    <n v="0"/>
    <n v="39"/>
  </r>
  <r>
    <x v="12"/>
    <n v="10"/>
    <n v="0"/>
    <n v="0"/>
    <n v="10"/>
  </r>
  <r>
    <x v="12"/>
    <n v="16"/>
    <n v="0"/>
    <n v="0"/>
    <n v="16"/>
  </r>
  <r>
    <x v="13"/>
    <n v="1"/>
    <n v="0"/>
    <n v="0"/>
    <n v="1"/>
  </r>
  <r>
    <x v="13"/>
    <n v="1"/>
    <n v="0"/>
    <n v="0"/>
    <n v="1"/>
  </r>
  <r>
    <x v="0"/>
    <n v="1"/>
    <n v="0"/>
    <n v="0"/>
    <n v="1"/>
  </r>
  <r>
    <x v="13"/>
    <n v="1"/>
    <n v="0"/>
    <n v="0"/>
    <n v="1"/>
  </r>
  <r>
    <x v="0"/>
    <n v="2"/>
    <n v="0"/>
    <n v="0"/>
    <n v="2"/>
  </r>
  <r>
    <x v="0"/>
    <n v="2"/>
    <n v="0"/>
    <n v="0"/>
    <n v="2"/>
  </r>
  <r>
    <x v="0"/>
    <n v="2"/>
    <n v="0"/>
    <n v="0"/>
    <n v="2"/>
  </r>
  <r>
    <x v="13"/>
    <n v="1"/>
    <n v="0"/>
    <n v="0"/>
    <n v="1"/>
  </r>
  <r>
    <x v="13"/>
    <n v="1"/>
    <n v="0"/>
    <n v="0"/>
    <n v="1"/>
  </r>
  <r>
    <x v="0"/>
    <n v="2"/>
    <n v="0"/>
    <n v="0"/>
    <n v="2"/>
  </r>
  <r>
    <x v="0"/>
    <n v="2"/>
    <n v="0"/>
    <n v="0"/>
    <n v="2"/>
  </r>
  <r>
    <x v="12"/>
    <n v="1"/>
    <n v="0"/>
    <n v="0"/>
    <n v="1"/>
  </r>
  <r>
    <x v="0"/>
    <n v="2"/>
    <n v="0"/>
    <n v="0"/>
    <n v="2"/>
  </r>
  <r>
    <x v="0"/>
    <n v="2"/>
    <n v="0"/>
    <n v="0"/>
    <n v="2"/>
  </r>
  <r>
    <x v="0"/>
    <n v="2"/>
    <n v="0"/>
    <n v="0"/>
    <n v="2"/>
  </r>
  <r>
    <x v="0"/>
    <n v="2"/>
    <n v="0"/>
    <n v="0"/>
    <n v="2"/>
  </r>
  <r>
    <x v="0"/>
    <n v="2"/>
    <n v="0"/>
    <n v="0"/>
    <n v="2"/>
  </r>
  <r>
    <x v="0"/>
    <n v="2"/>
    <n v="0"/>
    <n v="0"/>
    <n v="2"/>
  </r>
  <r>
    <x v="0"/>
    <n v="2"/>
    <n v="0"/>
    <n v="0"/>
    <n v="2"/>
  </r>
  <r>
    <x v="0"/>
    <n v="2"/>
    <n v="0"/>
    <n v="0"/>
    <n v="2"/>
  </r>
  <r>
    <x v="0"/>
    <n v="2"/>
    <n v="0"/>
    <n v="0"/>
    <n v="2"/>
  </r>
  <r>
    <x v="8"/>
    <n v="1"/>
    <n v="0"/>
    <n v="0"/>
    <n v="1"/>
  </r>
  <r>
    <x v="0"/>
    <n v="2"/>
    <n v="0"/>
    <n v="0"/>
    <n v="2"/>
  </r>
  <r>
    <x v="0"/>
    <n v="2"/>
    <n v="0"/>
    <n v="0"/>
    <n v="2"/>
  </r>
  <r>
    <x v="14"/>
    <n v="1"/>
    <n v="0"/>
    <n v="0"/>
    <n v="1"/>
  </r>
  <r>
    <x v="0"/>
    <n v="2"/>
    <n v="0"/>
    <n v="0"/>
    <n v="2"/>
  </r>
  <r>
    <x v="0"/>
    <n v="2"/>
    <n v="0"/>
    <n v="0"/>
    <n v="2"/>
  </r>
  <r>
    <x v="0"/>
    <n v="2"/>
    <n v="0"/>
    <n v="0"/>
    <n v="2"/>
  </r>
  <r>
    <x v="0"/>
    <n v="2"/>
    <n v="0"/>
    <n v="0"/>
    <n v="2"/>
  </r>
  <r>
    <x v="13"/>
    <n v="1"/>
    <n v="0"/>
    <n v="0"/>
    <n v="1"/>
  </r>
  <r>
    <x v="0"/>
    <n v="2"/>
    <n v="0"/>
    <n v="0"/>
    <n v="2"/>
  </r>
  <r>
    <x v="0"/>
    <n v="2"/>
    <n v="0"/>
    <n v="0"/>
    <n v="2"/>
  </r>
  <r>
    <x v="0"/>
    <n v="2"/>
    <n v="0"/>
    <n v="0"/>
    <n v="2"/>
  </r>
  <r>
    <x v="10"/>
    <n v="1"/>
    <n v="0"/>
    <n v="0"/>
    <n v="1"/>
  </r>
  <r>
    <x v="13"/>
    <n v="1"/>
    <n v="0"/>
    <n v="0"/>
    <n v="1"/>
  </r>
  <r>
    <x v="0"/>
    <n v="2"/>
    <n v="0"/>
    <n v="0"/>
    <n v="2"/>
  </r>
  <r>
    <x v="13"/>
    <n v="1"/>
    <n v="0"/>
    <n v="0"/>
    <n v="1"/>
  </r>
  <r>
    <x v="13"/>
    <n v="1"/>
    <n v="0"/>
    <n v="0"/>
    <n v="1"/>
  </r>
  <r>
    <x v="0"/>
    <n v="2"/>
    <n v="0"/>
    <n v="0"/>
    <n v="2"/>
  </r>
  <r>
    <x v="8"/>
    <n v="2"/>
    <n v="0"/>
    <n v="0"/>
    <n v="2"/>
  </r>
  <r>
    <x v="12"/>
    <n v="2"/>
    <n v="0"/>
    <n v="0"/>
    <n v="2"/>
  </r>
  <r>
    <x v="13"/>
    <n v="2"/>
    <n v="0"/>
    <n v="0"/>
    <n v="2"/>
  </r>
  <r>
    <x v="0"/>
    <n v="2"/>
    <n v="0"/>
    <n v="0"/>
    <n v="2"/>
  </r>
  <r>
    <x v="1"/>
    <n v="2"/>
    <n v="0"/>
    <n v="0"/>
    <n v="2"/>
  </r>
  <r>
    <x v="15"/>
    <n v="2"/>
    <n v="0"/>
    <n v="0"/>
    <n v="2"/>
  </r>
  <r>
    <x v="13"/>
    <n v="2"/>
    <n v="0"/>
    <n v="0"/>
    <n v="2"/>
  </r>
  <r>
    <x v="0"/>
    <n v="3"/>
    <n v="0"/>
    <n v="0"/>
    <n v="3"/>
  </r>
  <r>
    <x v="0"/>
    <n v="3"/>
    <n v="0"/>
    <n v="0"/>
    <n v="3"/>
  </r>
  <r>
    <x v="0"/>
    <n v="3"/>
    <n v="0"/>
    <n v="0"/>
    <n v="3"/>
  </r>
  <r>
    <x v="0"/>
    <n v="3"/>
    <n v="0"/>
    <n v="0"/>
    <n v="3"/>
  </r>
  <r>
    <x v="0"/>
    <n v="3"/>
    <n v="0"/>
    <n v="0"/>
    <n v="3"/>
  </r>
  <r>
    <x v="0"/>
    <n v="3"/>
    <n v="0"/>
    <n v="0"/>
    <n v="3"/>
  </r>
  <r>
    <x v="0"/>
    <n v="3"/>
    <n v="0"/>
    <n v="0"/>
    <n v="3"/>
  </r>
  <r>
    <x v="0"/>
    <n v="3"/>
    <n v="0"/>
    <n v="0"/>
    <n v="3"/>
  </r>
  <r>
    <x v="0"/>
    <n v="3"/>
    <n v="0"/>
    <n v="0"/>
    <n v="3"/>
  </r>
  <r>
    <x v="13"/>
    <n v="2"/>
    <n v="0"/>
    <n v="0"/>
    <n v="2"/>
  </r>
  <r>
    <x v="0"/>
    <n v="4"/>
    <n v="0"/>
    <n v="0"/>
    <n v="4"/>
  </r>
  <r>
    <x v="0"/>
    <n v="4"/>
    <n v="0"/>
    <n v="0"/>
    <n v="4"/>
  </r>
  <r>
    <x v="0"/>
    <n v="4"/>
    <n v="0"/>
    <n v="0"/>
    <n v="4"/>
  </r>
  <r>
    <x v="0"/>
    <n v="4"/>
    <n v="0"/>
    <n v="0"/>
    <n v="4"/>
  </r>
  <r>
    <x v="0"/>
    <n v="4"/>
    <n v="0"/>
    <n v="0"/>
    <n v="4"/>
  </r>
  <r>
    <x v="0"/>
    <n v="4"/>
    <n v="0"/>
    <n v="0"/>
    <n v="4"/>
  </r>
  <r>
    <x v="0"/>
    <n v="4"/>
    <n v="0"/>
    <n v="0"/>
    <n v="4"/>
  </r>
  <r>
    <x v="0"/>
    <n v="4"/>
    <n v="0"/>
    <n v="0"/>
    <n v="4"/>
  </r>
  <r>
    <x v="0"/>
    <n v="4"/>
    <n v="0"/>
    <n v="0"/>
    <n v="4"/>
  </r>
  <r>
    <x v="0"/>
    <n v="4"/>
    <n v="0"/>
    <n v="0"/>
    <n v="4"/>
  </r>
  <r>
    <x v="0"/>
    <n v="5"/>
    <n v="0"/>
    <n v="0"/>
    <n v="5"/>
  </r>
  <r>
    <x v="0"/>
    <n v="5"/>
    <n v="0"/>
    <n v="0"/>
    <n v="5"/>
  </r>
  <r>
    <x v="0"/>
    <n v="5"/>
    <n v="0"/>
    <n v="0"/>
    <n v="5"/>
  </r>
  <r>
    <x v="0"/>
    <n v="5"/>
    <n v="0"/>
    <n v="0"/>
    <n v="5"/>
  </r>
  <r>
    <x v="0"/>
    <n v="5"/>
    <n v="0"/>
    <n v="0"/>
    <n v="5"/>
  </r>
  <r>
    <x v="0"/>
    <n v="5"/>
    <n v="0"/>
    <n v="0"/>
    <n v="5"/>
  </r>
  <r>
    <x v="0"/>
    <n v="5"/>
    <n v="0"/>
    <n v="0"/>
    <n v="5"/>
  </r>
  <r>
    <x v="0"/>
    <n v="6"/>
    <n v="0"/>
    <n v="0"/>
    <n v="6"/>
  </r>
  <r>
    <x v="0"/>
    <n v="6"/>
    <n v="0"/>
    <n v="0"/>
    <n v="6"/>
  </r>
  <r>
    <x v="12"/>
    <n v="6"/>
    <n v="0"/>
    <n v="0"/>
    <n v="6"/>
  </r>
  <r>
    <x v="0"/>
    <n v="6"/>
    <n v="0"/>
    <n v="0"/>
    <n v="6"/>
  </r>
  <r>
    <x v="0"/>
    <n v="6"/>
    <n v="0"/>
    <n v="0"/>
    <n v="6"/>
  </r>
  <r>
    <x v="0"/>
    <n v="6"/>
    <n v="0"/>
    <n v="0"/>
    <n v="6"/>
  </r>
  <r>
    <x v="0"/>
    <n v="7"/>
    <n v="0"/>
    <n v="2"/>
    <n v="5"/>
  </r>
  <r>
    <x v="0"/>
    <n v="7"/>
    <n v="0"/>
    <n v="0"/>
    <n v="7"/>
  </r>
  <r>
    <x v="8"/>
    <n v="7"/>
    <n v="0"/>
    <n v="0"/>
    <n v="7"/>
  </r>
  <r>
    <x v="12"/>
    <n v="7"/>
    <n v="0"/>
    <n v="0"/>
    <n v="7"/>
  </r>
  <r>
    <x v="0"/>
    <n v="8"/>
    <n v="0"/>
    <n v="0"/>
    <n v="8"/>
  </r>
  <r>
    <x v="0"/>
    <n v="8"/>
    <n v="0"/>
    <n v="0"/>
    <n v="8"/>
  </r>
  <r>
    <x v="0"/>
    <n v="8"/>
    <n v="0"/>
    <n v="0"/>
    <n v="8"/>
  </r>
  <r>
    <x v="13"/>
    <n v="8"/>
    <n v="0"/>
    <n v="0"/>
    <n v="8"/>
  </r>
  <r>
    <x v="0"/>
    <n v="8"/>
    <n v="0"/>
    <n v="0"/>
    <n v="8"/>
  </r>
  <r>
    <x v="0"/>
    <n v="8"/>
    <n v="0"/>
    <n v="0"/>
    <n v="8"/>
  </r>
  <r>
    <x v="12"/>
    <n v="8"/>
    <n v="0"/>
    <n v="0"/>
    <n v="8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7.xml"/></Relationships>
</file>

<file path=xl/pivotTables/_rels/pivotTable10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1.xml"/></Relationships>
</file>

<file path=xl/pivotTables/_rels/pivotTable1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0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4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5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6.xml"/></Relationships>
</file>

<file path=xl/pivotTables/_rels/pivotTable7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8.xml"/></Relationships>
</file>

<file path=xl/pivotTables/_rels/pivotTable8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9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9.xml"/></Relationships>
</file>

<file path=xl/pivotTables/pivotTable1.xml><?xml version="1.0" encoding="utf-8"?>
<pivotTableDefinition xmlns="http://schemas.openxmlformats.org/spreadsheetml/2006/main" name="PivotTable7" cacheId="6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multipleFieldFilters="0">
  <location ref="A39:B41" firstHeaderRow="1" firstDataRow="1" firstDataCol="1"/>
  <pivotFields count="2">
    <pivotField dataField="1" showAll="0"/>
    <pivotField axis="axisRow" showAll="0">
      <items count="2">
        <item x="0"/>
        <item t="default"/>
      </items>
    </pivotField>
  </pivotFields>
  <rowFields count="1">
    <field x="1"/>
  </rowFields>
  <rowItems count="2">
    <i>
      <x/>
    </i>
    <i t="grand">
      <x/>
    </i>
  </rowItems>
  <colItems count="1">
    <i/>
  </colItems>
  <dataFields count="1">
    <dataField name="Sum of Total" fld="0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10.xml><?xml version="1.0" encoding="utf-8"?>
<pivotTableDefinition xmlns="http://schemas.openxmlformats.org/spreadsheetml/2006/main" name="PivotTable9" cacheId="10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multipleFieldFilters="0">
  <location ref="M22:N25" firstHeaderRow="1" firstDataRow="1" firstDataCol="1"/>
  <pivotFields count="3">
    <pivotField dataField="1" showAll="0"/>
    <pivotField showAll="0"/>
    <pivotField axis="axisRow" showAll="0">
      <items count="3">
        <item x="1"/>
        <item x="0"/>
        <item t="default"/>
      </items>
    </pivotField>
  </pivotFields>
  <rowFields count="1">
    <field x="2"/>
  </rowFields>
  <rowItems count="3">
    <i>
      <x/>
    </i>
    <i>
      <x v="1"/>
    </i>
    <i t="grand">
      <x/>
    </i>
  </rowItems>
  <colItems count="1">
    <i/>
  </colItems>
  <dataFields count="1">
    <dataField name="Sum of Total" fld="0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11.xml><?xml version="1.0" encoding="utf-8"?>
<pivotTableDefinition xmlns="http://schemas.openxmlformats.org/spreadsheetml/2006/main" name="PivotTable8" cacheId="9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multipleFieldFilters="0">
  <location ref="J22:K34" firstHeaderRow="1" firstDataRow="1" firstDataCol="1"/>
  <pivotFields count="3">
    <pivotField dataField="1" showAll="0"/>
    <pivotField axis="axisRow" showAll="0">
      <items count="2">
        <item x="0"/>
        <item t="default"/>
      </items>
    </pivotField>
    <pivotField axis="axisRow" showAll="0">
      <items count="11">
        <item x="6"/>
        <item x="5"/>
        <item x="0"/>
        <item x="7"/>
        <item x="1"/>
        <item x="2"/>
        <item x="8"/>
        <item x="3"/>
        <item x="9"/>
        <item x="4"/>
        <item t="default"/>
      </items>
    </pivotField>
  </pivotFields>
  <rowFields count="2">
    <field x="1"/>
    <field x="2"/>
  </rowFields>
  <rowItems count="12">
    <i>
      <x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t="grand">
      <x/>
    </i>
  </rowItems>
  <colItems count="1">
    <i/>
  </colItems>
  <dataFields count="1">
    <dataField name="Sum of Total" fld="0" baseField="0" baseItem="0"/>
  </dataFields>
  <formats count="1">
    <format dxfId="1">
      <pivotArea type="all" dataOnly="0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PivotTable4" cacheId="3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multipleFieldFilters="0">
  <location ref="A44:B49" firstHeaderRow="1" firstDataRow="1" firstDataCol="1"/>
  <pivotFields count="2">
    <pivotField dataField="1" showAll="0"/>
    <pivotField axis="axisRow" showAll="0">
      <items count="5">
        <item x="0"/>
        <item x="2"/>
        <item x="3"/>
        <item x="1"/>
        <item t="default"/>
      </items>
    </pivotField>
  </pivotFields>
  <rowFields count="1">
    <field x="1"/>
  </rowFields>
  <rowItems count="5">
    <i>
      <x/>
    </i>
    <i>
      <x v="1"/>
    </i>
    <i>
      <x v="2"/>
    </i>
    <i>
      <x v="3"/>
    </i>
    <i t="grand">
      <x/>
    </i>
  </rowItems>
  <colItems count="1">
    <i/>
  </colItems>
  <dataFields count="1">
    <dataField name="Sum of Total" fld="0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3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multipleFieldFilters="0">
  <location ref="A12:B16" firstHeaderRow="1" firstDataRow="1" firstDataCol="1"/>
  <pivotFields count="2">
    <pivotField dataField="1" showAll="0"/>
    <pivotField axis="axisRow" showAll="0">
      <items count="4">
        <item x="2"/>
        <item x="1"/>
        <item x="0"/>
        <item t="default"/>
      </items>
    </pivotField>
  </pivotFields>
  <rowFields count="1">
    <field x="1"/>
  </rowFields>
  <rowItems count="4">
    <i>
      <x/>
    </i>
    <i>
      <x v="1"/>
    </i>
    <i>
      <x v="2"/>
    </i>
    <i t="grand">
      <x/>
    </i>
  </rowItems>
  <colItems count="1">
    <i/>
  </colItems>
  <dataFields count="1">
    <dataField name="Sum of Total" fld="0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4.xml><?xml version="1.0" encoding="utf-8"?>
<pivotTableDefinition xmlns="http://schemas.openxmlformats.org/spreadsheetml/2006/main" name="PivotTable13" cacheId="4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multipleFieldFilters="0">
  <location ref="A24:B28" firstHeaderRow="1" firstDataRow="1" firstDataCol="1"/>
  <pivotFields count="2">
    <pivotField dataField="1" showAll="0"/>
    <pivotField axis="axisRow" showAll="0">
      <items count="4">
        <item x="2"/>
        <item x="1"/>
        <item x="0"/>
        <item t="default"/>
      </items>
    </pivotField>
  </pivotFields>
  <rowFields count="1">
    <field x="1"/>
  </rowFields>
  <rowItems count="4">
    <i>
      <x/>
    </i>
    <i>
      <x v="1"/>
    </i>
    <i>
      <x v="2"/>
    </i>
    <i t="grand">
      <x/>
    </i>
  </rowItems>
  <colItems count="1">
    <i/>
  </colItems>
  <dataFields count="1">
    <dataField name="Sum of Total" fld="0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5.xml><?xml version="1.0" encoding="utf-8"?>
<pivotTableDefinition xmlns="http://schemas.openxmlformats.org/spreadsheetml/2006/main" name="PivotTable9" cacheId="1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multipleFieldFilters="0">
  <location ref="A2:B9" firstHeaderRow="1" firstDataRow="1" firstDataCol="1"/>
  <pivotFields count="5">
    <pivotField axis="axisRow" showAll="0">
      <items count="7">
        <item x="4"/>
        <item x="5"/>
        <item x="2"/>
        <item x="0"/>
        <item x="3"/>
        <item x="1"/>
        <item t="default"/>
      </items>
    </pivotField>
    <pivotField showAll="0"/>
    <pivotField showAll="0"/>
    <pivotField showAll="0"/>
    <pivotField dataField="1" showAll="0"/>
  </pivotFields>
  <rowFields count="1">
    <field x="0"/>
  </rowFields>
  <rowItems count="7">
    <i>
      <x/>
    </i>
    <i>
      <x v="1"/>
    </i>
    <i>
      <x v="2"/>
    </i>
    <i>
      <x v="3"/>
    </i>
    <i>
      <x v="4"/>
    </i>
    <i>
      <x v="5"/>
    </i>
    <i t="grand">
      <x/>
    </i>
  </rowItems>
  <colItems count="1">
    <i/>
  </colItems>
  <dataFields count="1">
    <dataField name="Sum of Remaining" fld="4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6.xml><?xml version="1.0" encoding="utf-8"?>
<pivotTableDefinition xmlns="http://schemas.openxmlformats.org/spreadsheetml/2006/main" name="PivotTable6" cacheId="5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multipleFieldFilters="0">
  <location ref="A19:B21" firstHeaderRow="1" firstDataRow="1" firstDataCol="1"/>
  <pivotFields count="2">
    <pivotField dataField="1" showAll="0"/>
    <pivotField axis="axisRow" showAll="0">
      <items count="2">
        <item x="0"/>
        <item t="default"/>
      </items>
    </pivotField>
  </pivotFields>
  <rowFields count="1">
    <field x="1"/>
  </rowFields>
  <rowItems count="2">
    <i>
      <x/>
    </i>
    <i t="grand">
      <x/>
    </i>
  </rowItems>
  <colItems count="1">
    <i/>
  </colItems>
  <dataFields count="1">
    <dataField name="Sum of Total" fld="0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7.xml><?xml version="1.0" encoding="utf-8"?>
<pivotTableDefinition xmlns="http://schemas.openxmlformats.org/spreadsheetml/2006/main" name="PivotTable8" cacheId="7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multipleFieldFilters="0">
  <location ref="A52:B54" firstHeaderRow="1" firstDataRow="1" firstDataCol="1"/>
  <pivotFields count="2">
    <pivotField dataField="1" showAll="0"/>
    <pivotField axis="axisRow" showAll="0">
      <items count="2">
        <item x="0"/>
        <item t="default"/>
      </items>
    </pivotField>
  </pivotFields>
  <rowFields count="1">
    <field x="1"/>
  </rowFields>
  <rowItems count="2">
    <i>
      <x/>
    </i>
    <i t="grand">
      <x/>
    </i>
  </rowItems>
  <colItems count="1">
    <i/>
  </colItems>
  <dataFields count="1">
    <dataField name="Sum of Total" fld="0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8.xml><?xml version="1.0" encoding="utf-8"?>
<pivotTableDefinition xmlns="http://schemas.openxmlformats.org/spreadsheetml/2006/main" name="PivotTable3" cacheId="2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multipleFieldFilters="0">
  <location ref="A31:B36" firstHeaderRow="1" firstDataRow="1" firstDataCol="1"/>
  <pivotFields count="2">
    <pivotField dataField="1" showAll="0"/>
    <pivotField axis="axisRow" showAll="0">
      <items count="5">
        <item x="3"/>
        <item x="1"/>
        <item x="0"/>
        <item x="2"/>
        <item t="default"/>
      </items>
    </pivotField>
  </pivotFields>
  <rowFields count="1">
    <field x="1"/>
  </rowFields>
  <rowItems count="5">
    <i>
      <x/>
    </i>
    <i>
      <x v="1"/>
    </i>
    <i>
      <x v="2"/>
    </i>
    <i>
      <x v="3"/>
    </i>
    <i t="grand">
      <x/>
    </i>
  </rowItems>
  <colItems count="1">
    <i/>
  </colItems>
  <dataFields count="1">
    <dataField name="Sum of Total" fld="0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9.xml><?xml version="1.0" encoding="utf-8"?>
<pivotTableDefinition xmlns="http://schemas.openxmlformats.org/spreadsheetml/2006/main" name="PivotTable7" cacheId="8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multipleFieldFilters="0">
  <location ref="G22:H39" firstHeaderRow="1" firstDataRow="1" firstDataCol="1"/>
  <pivotFields count="5">
    <pivotField axis="axisRow" showAll="0">
      <items count="17">
        <item x="4"/>
        <item x="1"/>
        <item x="14"/>
        <item x="12"/>
        <item x="3"/>
        <item x="11"/>
        <item x="5"/>
        <item x="15"/>
        <item x="8"/>
        <item x="6"/>
        <item x="13"/>
        <item x="9"/>
        <item x="10"/>
        <item x="7"/>
        <item x="2"/>
        <item x="0"/>
        <item t="default"/>
      </items>
    </pivotField>
    <pivotField showAll="0"/>
    <pivotField showAll="0"/>
    <pivotField showAll="0"/>
    <pivotField dataField="1" showAll="0"/>
  </pivotFields>
  <rowFields count="1">
    <field x="0"/>
  </rowFields>
  <rowItems count="17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 t="grand">
      <x/>
    </i>
  </rowItems>
  <colItems count="1">
    <i/>
  </colItems>
  <dataFields count="1">
    <dataField name="Sum of Remaining" fld="4" baseField="0" baseItem="0"/>
  </dataFields>
  <formats count="1">
    <format dxfId="0">
      <pivotArea type="all" dataOnly="0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pivotTable" Target="../pivotTables/pivotTable8.xml"/><Relationship Id="rId3" Type="http://schemas.openxmlformats.org/officeDocument/2006/relationships/pivotTable" Target="../pivotTables/pivotTable3.xml"/><Relationship Id="rId7" Type="http://schemas.openxmlformats.org/officeDocument/2006/relationships/pivotTable" Target="../pivotTables/pivotTable7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6" Type="http://schemas.openxmlformats.org/officeDocument/2006/relationships/pivotTable" Target="../pivotTables/pivotTable6.xml"/><Relationship Id="rId5" Type="http://schemas.openxmlformats.org/officeDocument/2006/relationships/pivotTable" Target="../pivotTables/pivotTable5.xml"/><Relationship Id="rId4" Type="http://schemas.openxmlformats.org/officeDocument/2006/relationships/pivotTable" Target="../pivotTables/pivotTable4.xml"/><Relationship Id="rId9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11.xml"/><Relationship Id="rId2" Type="http://schemas.openxmlformats.org/officeDocument/2006/relationships/pivotTable" Target="../pivotTables/pivotTable10.xml"/><Relationship Id="rId1" Type="http://schemas.openxmlformats.org/officeDocument/2006/relationships/pivotTable" Target="../pivotTables/pivotTable9.xml"/><Relationship Id="rId4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53"/>
  <sheetViews>
    <sheetView tabSelected="1" zoomScaleNormal="100" workbookViewId="0">
      <selection activeCell="A18" sqref="A18"/>
    </sheetView>
  </sheetViews>
  <sheetFormatPr defaultRowHeight="15" x14ac:dyDescent="0.25"/>
  <cols>
    <col min="1" max="1" width="75.85546875" customWidth="1"/>
    <col min="2" max="2" width="14.7109375" customWidth="1"/>
    <col min="3" max="3" width="9.42578125" customWidth="1"/>
    <col min="4" max="4" width="8.28515625" customWidth="1"/>
    <col min="5" max="5" width="9.140625" customWidth="1"/>
    <col min="14" max="14" width="9.5703125" style="10" customWidth="1"/>
    <col min="20" max="20" width="9.140625" customWidth="1"/>
    <col min="22" max="22" width="16.42578125" customWidth="1"/>
  </cols>
  <sheetData>
    <row r="1" spans="1:36" s="3" customFormat="1" ht="21" x14ac:dyDescent="0.35">
      <c r="A1" s="29" t="s">
        <v>204</v>
      </c>
    </row>
    <row r="2" spans="1:36" ht="15.75" thickBot="1" x14ac:dyDescent="0.3">
      <c r="G2" s="16"/>
      <c r="H2" s="16"/>
      <c r="I2" s="16"/>
      <c r="K2" s="326" t="s">
        <v>53</v>
      </c>
      <c r="L2" s="326" t="s">
        <v>54</v>
      </c>
      <c r="M2" s="326" t="s">
        <v>55</v>
      </c>
      <c r="N2" s="326" t="s">
        <v>56</v>
      </c>
      <c r="O2" s="326" t="s">
        <v>57</v>
      </c>
      <c r="P2" s="326" t="s">
        <v>58</v>
      </c>
      <c r="Q2" s="326" t="s">
        <v>59</v>
      </c>
      <c r="R2" s="326" t="s">
        <v>60</v>
      </c>
      <c r="S2" s="326" t="s">
        <v>61</v>
      </c>
      <c r="T2" s="326" t="s">
        <v>62</v>
      </c>
    </row>
    <row r="3" spans="1:36" ht="15.75" thickBot="1" x14ac:dyDescent="0.3">
      <c r="A3" s="115"/>
      <c r="B3" s="346" t="s">
        <v>98</v>
      </c>
      <c r="C3" s="222" t="s">
        <v>0</v>
      </c>
      <c r="D3" s="118" t="s">
        <v>1</v>
      </c>
      <c r="E3" s="118" t="s">
        <v>2</v>
      </c>
      <c r="F3" s="118" t="s">
        <v>3</v>
      </c>
      <c r="G3" s="118" t="s">
        <v>4</v>
      </c>
      <c r="H3" s="118" t="s">
        <v>5</v>
      </c>
      <c r="I3" s="118" t="s">
        <v>6</v>
      </c>
      <c r="J3" s="118" t="s">
        <v>7</v>
      </c>
      <c r="K3" s="118" t="s">
        <v>8</v>
      </c>
      <c r="L3" s="118" t="s">
        <v>9</v>
      </c>
      <c r="M3" s="118" t="s">
        <v>10</v>
      </c>
      <c r="N3" s="118" t="s">
        <v>44</v>
      </c>
      <c r="O3" s="118" t="s">
        <v>11</v>
      </c>
      <c r="P3" s="118" t="s">
        <v>12</v>
      </c>
      <c r="Q3" s="118" t="s">
        <v>13</v>
      </c>
      <c r="R3" s="118" t="s">
        <v>14</v>
      </c>
      <c r="S3" s="118" t="s">
        <v>15</v>
      </c>
      <c r="T3" s="119" t="s">
        <v>16</v>
      </c>
      <c r="U3" s="346" t="s">
        <v>17</v>
      </c>
    </row>
    <row r="4" spans="1:36" s="21" customFormat="1" x14ac:dyDescent="0.25">
      <c r="A4" s="352" t="s">
        <v>198</v>
      </c>
      <c r="B4" s="347">
        <f>SUM(C4:T4)</f>
        <v>5226</v>
      </c>
      <c r="C4" s="359">
        <v>144</v>
      </c>
      <c r="D4" s="340">
        <v>262</v>
      </c>
      <c r="E4" s="340">
        <v>294</v>
      </c>
      <c r="F4" s="340">
        <v>732</v>
      </c>
      <c r="G4" s="340">
        <v>619</v>
      </c>
      <c r="H4" s="340">
        <v>1094</v>
      </c>
      <c r="I4" s="340">
        <v>1031</v>
      </c>
      <c r="J4" s="340">
        <v>1050</v>
      </c>
      <c r="K4" s="340">
        <v>0</v>
      </c>
      <c r="L4" s="340">
        <v>0</v>
      </c>
      <c r="M4" s="340">
        <v>0</v>
      </c>
      <c r="N4" s="340">
        <v>0</v>
      </c>
      <c r="O4" s="340">
        <v>0</v>
      </c>
      <c r="P4" s="340">
        <v>0</v>
      </c>
      <c r="Q4" s="340">
        <v>0</v>
      </c>
      <c r="R4" s="340">
        <v>0</v>
      </c>
      <c r="S4" s="340">
        <v>0</v>
      </c>
      <c r="T4" s="341">
        <v>0</v>
      </c>
      <c r="U4" s="347">
        <f>SUM(C4:T4)</f>
        <v>5226</v>
      </c>
      <c r="X4" s="54"/>
      <c r="Y4" s="54"/>
      <c r="Z4" s="54"/>
      <c r="AA4" s="54"/>
      <c r="AB4" s="54"/>
      <c r="AC4" s="56"/>
      <c r="AD4" s="54"/>
      <c r="AE4" s="54"/>
      <c r="AF4" s="54"/>
      <c r="AG4" s="54"/>
      <c r="AH4" s="54"/>
      <c r="AI4" s="54"/>
      <c r="AJ4" s="54"/>
    </row>
    <row r="5" spans="1:36" s="22" customFormat="1" x14ac:dyDescent="0.25">
      <c r="A5" s="353" t="s">
        <v>859</v>
      </c>
      <c r="B5" s="362">
        <f>'b1) Commitments outline'!D26</f>
        <v>2859</v>
      </c>
      <c r="C5" s="244">
        <v>0</v>
      </c>
      <c r="D5" s="93">
        <v>0</v>
      </c>
      <c r="E5" s="93">
        <v>0</v>
      </c>
      <c r="F5" s="93">
        <v>0</v>
      </c>
      <c r="G5" s="93">
        <v>0</v>
      </c>
      <c r="H5" s="93">
        <v>0</v>
      </c>
      <c r="I5" s="93">
        <v>0</v>
      </c>
      <c r="J5" s="93">
        <v>0</v>
      </c>
      <c r="K5" s="325">
        <f>'b1) Commitments outline'!F26</f>
        <v>61</v>
      </c>
      <c r="L5" s="325">
        <f>'b1) Commitments outline'!G26</f>
        <v>467</v>
      </c>
      <c r="M5" s="325">
        <f>'b1) Commitments outline'!H26</f>
        <v>576</v>
      </c>
      <c r="N5" s="325">
        <f>'b1) Commitments outline'!I26</f>
        <v>614</v>
      </c>
      <c r="O5" s="325">
        <f>'b1) Commitments outline'!J26</f>
        <v>494</v>
      </c>
      <c r="P5" s="325">
        <f>'b1) Commitments outline'!K26</f>
        <v>215</v>
      </c>
      <c r="Q5" s="325">
        <f>'b1) Commitments outline'!L26</f>
        <v>132</v>
      </c>
      <c r="R5" s="325">
        <f>'b1) Commitments outline'!M26</f>
        <v>100</v>
      </c>
      <c r="S5" s="325">
        <f>'b1) Commitments outline'!N26</f>
        <v>100</v>
      </c>
      <c r="T5" s="331">
        <f>'b1) Commitments outline'!O26</f>
        <v>100</v>
      </c>
      <c r="U5" s="348">
        <f t="shared" ref="U5:U14" si="0">SUM(C5:T5)</f>
        <v>2859</v>
      </c>
      <c r="W5" s="21"/>
    </row>
    <row r="6" spans="1:36" s="22" customFormat="1" x14ac:dyDescent="0.25">
      <c r="A6" s="353" t="s">
        <v>860</v>
      </c>
      <c r="B6" s="362">
        <f>'b2) Commitments full'!H212</f>
        <v>3237</v>
      </c>
      <c r="C6" s="244">
        <v>0</v>
      </c>
      <c r="D6" s="93">
        <v>0</v>
      </c>
      <c r="E6" s="93">
        <v>0</v>
      </c>
      <c r="F6" s="93">
        <v>0</v>
      </c>
      <c r="G6" s="93">
        <v>0</v>
      </c>
      <c r="H6" s="93">
        <v>0</v>
      </c>
      <c r="I6" s="93">
        <v>0</v>
      </c>
      <c r="J6" s="93">
        <v>0</v>
      </c>
      <c r="K6" s="325">
        <f>'b2) Commitments full'!J212</f>
        <v>1169</v>
      </c>
      <c r="L6" s="325">
        <f>'b2) Commitments full'!K212</f>
        <v>979</v>
      </c>
      <c r="M6" s="325">
        <f>'b2) Commitments full'!L212</f>
        <v>713</v>
      </c>
      <c r="N6" s="325">
        <f>'b2) Commitments full'!M212</f>
        <v>296</v>
      </c>
      <c r="O6" s="325">
        <f>'b2) Commitments full'!N212</f>
        <v>80</v>
      </c>
      <c r="P6" s="325">
        <f>'b2) Commitments full'!O212</f>
        <v>0</v>
      </c>
      <c r="Q6" s="325">
        <f>'b2) Commitments full'!P212</f>
        <v>0</v>
      </c>
      <c r="R6" s="325">
        <f>'b2) Commitments full'!Q212</f>
        <v>0</v>
      </c>
      <c r="S6" s="325">
        <f>'b2) Commitments full'!R212</f>
        <v>0</v>
      </c>
      <c r="T6" s="331">
        <f>'b2) Commitments full'!S212</f>
        <v>0</v>
      </c>
      <c r="U6" s="348">
        <f t="shared" si="0"/>
        <v>3237</v>
      </c>
      <c r="W6" s="21"/>
    </row>
    <row r="7" spans="1:36" s="22" customFormat="1" x14ac:dyDescent="0.25">
      <c r="A7" s="353" t="s">
        <v>862</v>
      </c>
      <c r="B7" s="362">
        <f>'b3) Commitments shared accom'!O201</f>
        <v>18.333333333333332</v>
      </c>
      <c r="C7" s="244">
        <v>0</v>
      </c>
      <c r="D7" s="93">
        <v>0</v>
      </c>
      <c r="E7" s="93">
        <v>0</v>
      </c>
      <c r="F7" s="93">
        <v>0</v>
      </c>
      <c r="G7" s="93">
        <v>0</v>
      </c>
      <c r="H7" s="93">
        <v>0</v>
      </c>
      <c r="I7" s="93">
        <v>0</v>
      </c>
      <c r="J7" s="93">
        <v>0</v>
      </c>
      <c r="K7" s="325">
        <f>'b3) Commitments shared accom'!U201</f>
        <v>18.333333333333332</v>
      </c>
      <c r="L7" s="325">
        <f>'b3) Commitments shared accom'!V201</f>
        <v>0</v>
      </c>
      <c r="M7" s="325">
        <f>'b3) Commitments shared accom'!W201</f>
        <v>0</v>
      </c>
      <c r="N7" s="325">
        <f>'b3) Commitments shared accom'!X201</f>
        <v>0</v>
      </c>
      <c r="O7" s="325">
        <f>'b3) Commitments shared accom'!Y201</f>
        <v>0</v>
      </c>
      <c r="P7" s="325">
        <f>'b3) Commitments shared accom'!Z201</f>
        <v>0</v>
      </c>
      <c r="Q7" s="325">
        <f>'b3) Commitments shared accom'!AA201</f>
        <v>0</v>
      </c>
      <c r="R7" s="325">
        <f>'b3) Commitments shared accom'!AB201</f>
        <v>0</v>
      </c>
      <c r="S7" s="325">
        <f>'b3) Commitments shared accom'!AC201</f>
        <v>0</v>
      </c>
      <c r="T7" s="331">
        <f>'b3) Commitments shared accom'!AD201</f>
        <v>0</v>
      </c>
      <c r="U7" s="348">
        <f t="shared" si="0"/>
        <v>18.333333333333332</v>
      </c>
      <c r="W7" s="21"/>
    </row>
    <row r="8" spans="1:36" s="22" customFormat="1" x14ac:dyDescent="0.25">
      <c r="A8" s="353" t="s">
        <v>863</v>
      </c>
      <c r="B8" s="362">
        <f>'b3) Commitments shared accom'!O202</f>
        <v>430</v>
      </c>
      <c r="C8" s="244">
        <v>0</v>
      </c>
      <c r="D8" s="93">
        <v>0</v>
      </c>
      <c r="E8" s="93">
        <v>0</v>
      </c>
      <c r="F8" s="93">
        <v>0</v>
      </c>
      <c r="G8" s="93">
        <v>0</v>
      </c>
      <c r="H8" s="93">
        <v>0</v>
      </c>
      <c r="I8" s="93">
        <v>0</v>
      </c>
      <c r="J8" s="93">
        <v>0</v>
      </c>
      <c r="K8" s="325">
        <f>'b3) Commitments shared accom'!U202</f>
        <v>143.33333333333334</v>
      </c>
      <c r="L8" s="325">
        <f>'b3) Commitments shared accom'!V202</f>
        <v>143.33333333333334</v>
      </c>
      <c r="M8" s="325">
        <f>'b3) Commitments shared accom'!W202</f>
        <v>143.33333333333334</v>
      </c>
      <c r="N8" s="325">
        <f>'b3) Commitments shared accom'!X202</f>
        <v>0</v>
      </c>
      <c r="O8" s="325">
        <f>'b3) Commitments shared accom'!Y202</f>
        <v>0</v>
      </c>
      <c r="P8" s="325">
        <f>'b3) Commitments shared accom'!Z202</f>
        <v>0</v>
      </c>
      <c r="Q8" s="325">
        <f>'b3) Commitments shared accom'!AA202</f>
        <v>0</v>
      </c>
      <c r="R8" s="325">
        <f>'b3) Commitments shared accom'!AB202</f>
        <v>0</v>
      </c>
      <c r="S8" s="325">
        <f>'b3) Commitments shared accom'!AC202</f>
        <v>0</v>
      </c>
      <c r="T8" s="331">
        <f>'b3) Commitments shared accom'!AD202</f>
        <v>0</v>
      </c>
      <c r="U8" s="348">
        <f t="shared" si="0"/>
        <v>430</v>
      </c>
      <c r="W8" s="21"/>
    </row>
    <row r="9" spans="1:36" s="19" customFormat="1" x14ac:dyDescent="0.25">
      <c r="A9" s="354" t="s">
        <v>153</v>
      </c>
      <c r="B9" s="362">
        <f>'c) Small SHLAA Sites'!C13</f>
        <v>149.4</v>
      </c>
      <c r="C9" s="244">
        <v>0</v>
      </c>
      <c r="D9" s="93">
        <v>0</v>
      </c>
      <c r="E9" s="93">
        <v>0</v>
      </c>
      <c r="F9" s="93">
        <v>0</v>
      </c>
      <c r="G9" s="93">
        <v>0</v>
      </c>
      <c r="H9" s="93">
        <v>0</v>
      </c>
      <c r="I9" s="93">
        <v>0</v>
      </c>
      <c r="J9" s="93">
        <v>0</v>
      </c>
      <c r="K9" s="325">
        <f>'c) Small SHLAA Sites'!D13</f>
        <v>0</v>
      </c>
      <c r="L9" s="325">
        <f>'c) Small SHLAA Sites'!E13</f>
        <v>62.1</v>
      </c>
      <c r="M9" s="325">
        <f>'c) Small SHLAA Sites'!F13</f>
        <v>24.3</v>
      </c>
      <c r="N9" s="325">
        <f>'c) Small SHLAA Sites'!G13</f>
        <v>0</v>
      </c>
      <c r="O9" s="325">
        <f>'c) Small SHLAA Sites'!H13</f>
        <v>0</v>
      </c>
      <c r="P9" s="325">
        <f>'c) Small SHLAA Sites'!I13</f>
        <v>0</v>
      </c>
      <c r="Q9" s="325">
        <f>'c) Small SHLAA Sites'!J13</f>
        <v>4.5</v>
      </c>
      <c r="R9" s="325">
        <f>'c) Small SHLAA Sites'!K13</f>
        <v>18</v>
      </c>
      <c r="S9" s="325">
        <f>'c) Small SHLAA Sites'!L13</f>
        <v>27</v>
      </c>
      <c r="T9" s="331">
        <f>'c) Small SHLAA Sites'!M13</f>
        <v>13.5</v>
      </c>
      <c r="U9" s="348">
        <f t="shared" si="0"/>
        <v>149.4</v>
      </c>
      <c r="W9" s="21"/>
    </row>
    <row r="10" spans="1:36" s="19" customFormat="1" x14ac:dyDescent="0.25">
      <c r="A10" s="354" t="s">
        <v>101</v>
      </c>
      <c r="B10" s="363">
        <f>'d) Windfalls'!B3</f>
        <v>707</v>
      </c>
      <c r="C10" s="244">
        <v>0</v>
      </c>
      <c r="D10" s="93">
        <v>0</v>
      </c>
      <c r="E10" s="93">
        <v>0</v>
      </c>
      <c r="F10" s="93">
        <v>0</v>
      </c>
      <c r="G10" s="93">
        <v>0</v>
      </c>
      <c r="H10" s="93">
        <v>0</v>
      </c>
      <c r="I10" s="93">
        <v>0</v>
      </c>
      <c r="J10" s="93">
        <v>0</v>
      </c>
      <c r="K10" s="330">
        <f>'d) Windfalls'!C3</f>
        <v>0</v>
      </c>
      <c r="L10" s="330">
        <f>'d) Windfalls'!D3</f>
        <v>0</v>
      </c>
      <c r="M10" s="330">
        <f>'d) Windfalls'!E3</f>
        <v>0</v>
      </c>
      <c r="N10" s="330">
        <f>'d) Windfalls'!F3</f>
        <v>101</v>
      </c>
      <c r="O10" s="330">
        <f>'d) Windfalls'!G3</f>
        <v>101</v>
      </c>
      <c r="P10" s="330">
        <f>'d) Windfalls'!H3</f>
        <v>101</v>
      </c>
      <c r="Q10" s="330">
        <f>'d) Windfalls'!I3</f>
        <v>101</v>
      </c>
      <c r="R10" s="330">
        <f>'d) Windfalls'!J3</f>
        <v>101</v>
      </c>
      <c r="S10" s="330">
        <f>'d) Windfalls'!K3</f>
        <v>101</v>
      </c>
      <c r="T10" s="333">
        <f>'d) Windfalls'!L3</f>
        <v>101</v>
      </c>
      <c r="U10" s="348">
        <f t="shared" si="0"/>
        <v>707</v>
      </c>
      <c r="W10" s="21"/>
    </row>
    <row r="11" spans="1:36" s="19" customFormat="1" x14ac:dyDescent="0.25">
      <c r="A11" s="354" t="s">
        <v>102</v>
      </c>
      <c r="B11" s="364">
        <f>'e) Canalside &amp; Emp Areas'!B6</f>
        <v>120</v>
      </c>
      <c r="C11" s="244">
        <v>0</v>
      </c>
      <c r="D11" s="93">
        <v>0</v>
      </c>
      <c r="E11" s="93">
        <v>0</v>
      </c>
      <c r="F11" s="93">
        <v>0</v>
      </c>
      <c r="G11" s="93">
        <v>0</v>
      </c>
      <c r="H11" s="93">
        <v>0</v>
      </c>
      <c r="I11" s="93">
        <v>0</v>
      </c>
      <c r="J11" s="93">
        <v>0</v>
      </c>
      <c r="K11" s="329">
        <f>'e) Canalside &amp; Emp Areas'!C6</f>
        <v>0</v>
      </c>
      <c r="L11" s="329">
        <f>'e) Canalside &amp; Emp Areas'!D6</f>
        <v>0</v>
      </c>
      <c r="M11" s="329">
        <f>'e) Canalside &amp; Emp Areas'!E6</f>
        <v>15</v>
      </c>
      <c r="N11" s="329">
        <f>'e) Canalside &amp; Emp Areas'!F6</f>
        <v>15</v>
      </c>
      <c r="O11" s="329">
        <f>'e) Canalside &amp; Emp Areas'!G6</f>
        <v>5</v>
      </c>
      <c r="P11" s="329">
        <f>'e) Canalside &amp; Emp Areas'!H6</f>
        <v>0</v>
      </c>
      <c r="Q11" s="329">
        <f>'e) Canalside &amp; Emp Areas'!I6</f>
        <v>15</v>
      </c>
      <c r="R11" s="329">
        <f>'e) Canalside &amp; Emp Areas'!J6</f>
        <v>35</v>
      </c>
      <c r="S11" s="329">
        <f>'e) Canalside &amp; Emp Areas'!K6</f>
        <v>30</v>
      </c>
      <c r="T11" s="334">
        <f>'e) Canalside &amp; Emp Areas'!L6</f>
        <v>5</v>
      </c>
      <c r="U11" s="348">
        <f t="shared" si="0"/>
        <v>120</v>
      </c>
      <c r="W11" s="21"/>
    </row>
    <row r="12" spans="1:36" s="19" customFormat="1" x14ac:dyDescent="0.25">
      <c r="A12" s="354" t="s">
        <v>103</v>
      </c>
      <c r="B12" s="364">
        <f>'f) Allocated Bfield Sites'!B8</f>
        <v>773</v>
      </c>
      <c r="C12" s="244">
        <v>0</v>
      </c>
      <c r="D12" s="93">
        <v>0</v>
      </c>
      <c r="E12" s="93">
        <v>0</v>
      </c>
      <c r="F12" s="93">
        <v>0</v>
      </c>
      <c r="G12" s="93">
        <v>0</v>
      </c>
      <c r="H12" s="93">
        <v>0</v>
      </c>
      <c r="I12" s="93">
        <v>0</v>
      </c>
      <c r="J12" s="93">
        <v>0</v>
      </c>
      <c r="K12" s="329">
        <f>'f) Allocated Bfield Sites'!C8</f>
        <v>0</v>
      </c>
      <c r="L12" s="329">
        <f>'f) Allocated Bfield Sites'!D8</f>
        <v>65</v>
      </c>
      <c r="M12" s="329">
        <f>'f) Allocated Bfield Sites'!E8</f>
        <v>100</v>
      </c>
      <c r="N12" s="329">
        <f>'f) Allocated Bfield Sites'!F8</f>
        <v>108</v>
      </c>
      <c r="O12" s="329">
        <f>'f) Allocated Bfield Sites'!G8</f>
        <v>45</v>
      </c>
      <c r="P12" s="329">
        <f>'f) Allocated Bfield Sites'!H8</f>
        <v>100</v>
      </c>
      <c r="Q12" s="329">
        <f>'f) Allocated Bfield Sites'!I8</f>
        <v>125</v>
      </c>
      <c r="R12" s="329">
        <f>'f) Allocated Bfield Sites'!J8</f>
        <v>80</v>
      </c>
      <c r="S12" s="329">
        <f>'f) Allocated Bfield Sites'!K8</f>
        <v>80</v>
      </c>
      <c r="T12" s="334">
        <f>'f) Allocated Bfield Sites'!L8</f>
        <v>70</v>
      </c>
      <c r="U12" s="348">
        <f t="shared" si="0"/>
        <v>773</v>
      </c>
      <c r="W12" s="21"/>
      <c r="Z12" s="23"/>
      <c r="AA12" s="23"/>
      <c r="AB12" s="23"/>
      <c r="AC12" s="23"/>
      <c r="AD12" s="23"/>
    </row>
    <row r="13" spans="1:36" s="19" customFormat="1" x14ac:dyDescent="0.25">
      <c r="A13" s="355" t="s">
        <v>104</v>
      </c>
      <c r="B13" s="363">
        <f>'g) Allocated Gfield Sites'!M16</f>
        <v>3419</v>
      </c>
      <c r="C13" s="244">
        <v>0</v>
      </c>
      <c r="D13" s="93">
        <v>0</v>
      </c>
      <c r="E13" s="93">
        <v>0</v>
      </c>
      <c r="F13" s="93">
        <v>0</v>
      </c>
      <c r="G13" s="93">
        <v>0</v>
      </c>
      <c r="H13" s="93">
        <v>0</v>
      </c>
      <c r="I13" s="93">
        <v>0</v>
      </c>
      <c r="J13" s="93">
        <v>0</v>
      </c>
      <c r="K13" s="330">
        <f>'g) Allocated Gfield Sites'!C16</f>
        <v>0</v>
      </c>
      <c r="L13" s="330">
        <f>'g) Allocated Gfield Sites'!D16</f>
        <v>45</v>
      </c>
      <c r="M13" s="330">
        <f>'g) Allocated Gfield Sites'!E16</f>
        <v>284</v>
      </c>
      <c r="N13" s="330">
        <f>'g) Allocated Gfield Sites'!F16</f>
        <v>355</v>
      </c>
      <c r="O13" s="330">
        <f>'g) Allocated Gfield Sites'!G16</f>
        <v>465</v>
      </c>
      <c r="P13" s="330">
        <f>'g) Allocated Gfield Sites'!H16</f>
        <v>562</v>
      </c>
      <c r="Q13" s="330">
        <f>'g) Allocated Gfield Sites'!I16</f>
        <v>539</v>
      </c>
      <c r="R13" s="330">
        <f>'g) Allocated Gfield Sites'!J16</f>
        <v>444</v>
      </c>
      <c r="S13" s="330">
        <f>'g) Allocated Gfield Sites'!K16</f>
        <v>400</v>
      </c>
      <c r="T13" s="333">
        <f>'g) Allocated Gfield Sites'!L16</f>
        <v>325</v>
      </c>
      <c r="U13" s="348">
        <f t="shared" si="0"/>
        <v>3419</v>
      </c>
      <c r="W13" s="21"/>
    </row>
    <row r="14" spans="1:36" s="19" customFormat="1" ht="15.75" thickBot="1" x14ac:dyDescent="0.3">
      <c r="A14" s="356" t="s">
        <v>199</v>
      </c>
      <c r="B14" s="365">
        <f>'h) Allocated Sites Villages'!C9</f>
        <v>490</v>
      </c>
      <c r="C14" s="360">
        <v>0</v>
      </c>
      <c r="D14" s="344">
        <v>0</v>
      </c>
      <c r="E14" s="344">
        <v>0</v>
      </c>
      <c r="F14" s="344">
        <v>0</v>
      </c>
      <c r="G14" s="344">
        <v>0</v>
      </c>
      <c r="H14" s="344">
        <v>0</v>
      </c>
      <c r="I14" s="344">
        <v>0</v>
      </c>
      <c r="J14" s="344">
        <v>0</v>
      </c>
      <c r="K14" s="343">
        <f>'h) Allocated Sites Villages'!D9</f>
        <v>0</v>
      </c>
      <c r="L14" s="343">
        <f>'h) Allocated Sites Villages'!E9</f>
        <v>105</v>
      </c>
      <c r="M14" s="343">
        <f>'h) Allocated Sites Villages'!F9</f>
        <v>120</v>
      </c>
      <c r="N14" s="343">
        <f>'h) Allocated Sites Villages'!G9</f>
        <v>87</v>
      </c>
      <c r="O14" s="343">
        <f>'h) Allocated Sites Villages'!H9</f>
        <v>106</v>
      </c>
      <c r="P14" s="343">
        <f>'h) Allocated Sites Villages'!I9</f>
        <v>36</v>
      </c>
      <c r="Q14" s="343">
        <f>'h) Allocated Sites Villages'!J9</f>
        <v>36</v>
      </c>
      <c r="R14" s="343">
        <f>'h) Allocated Sites Villages'!K9</f>
        <v>0</v>
      </c>
      <c r="S14" s="343">
        <f>'h) Allocated Sites Villages'!L9</f>
        <v>0</v>
      </c>
      <c r="T14" s="345">
        <f>'h) Allocated Sites Villages'!M9</f>
        <v>0</v>
      </c>
      <c r="U14" s="349">
        <f t="shared" si="0"/>
        <v>490</v>
      </c>
      <c r="W14" s="21"/>
    </row>
    <row r="15" spans="1:36" s="12" customFormat="1" x14ac:dyDescent="0.25">
      <c r="A15" s="357" t="s">
        <v>17</v>
      </c>
      <c r="B15" s="350">
        <f t="shared" ref="B15:N15" si="1">SUM(B4:B14)</f>
        <v>17428.733333333334</v>
      </c>
      <c r="C15" s="339">
        <f t="shared" si="1"/>
        <v>144</v>
      </c>
      <c r="D15" s="337">
        <f t="shared" si="1"/>
        <v>262</v>
      </c>
      <c r="E15" s="337">
        <f t="shared" si="1"/>
        <v>294</v>
      </c>
      <c r="F15" s="337">
        <f t="shared" si="1"/>
        <v>732</v>
      </c>
      <c r="G15" s="337">
        <f t="shared" si="1"/>
        <v>619</v>
      </c>
      <c r="H15" s="337">
        <f t="shared" si="1"/>
        <v>1094</v>
      </c>
      <c r="I15" s="337">
        <f t="shared" si="1"/>
        <v>1031</v>
      </c>
      <c r="J15" s="337">
        <f t="shared" si="1"/>
        <v>1050</v>
      </c>
      <c r="K15" s="337">
        <f t="shared" si="1"/>
        <v>1391.6666666666665</v>
      </c>
      <c r="L15" s="337">
        <f t="shared" si="1"/>
        <v>1866.4333333333332</v>
      </c>
      <c r="M15" s="337">
        <f t="shared" si="1"/>
        <v>1975.6333333333332</v>
      </c>
      <c r="N15" s="337">
        <f t="shared" si="1"/>
        <v>1576</v>
      </c>
      <c r="O15" s="337">
        <f t="shared" ref="O15:U15" si="2">SUM(O4:O14)</f>
        <v>1296</v>
      </c>
      <c r="P15" s="337">
        <f t="shared" si="2"/>
        <v>1014</v>
      </c>
      <c r="Q15" s="337">
        <f t="shared" si="2"/>
        <v>952.5</v>
      </c>
      <c r="R15" s="337">
        <f t="shared" si="2"/>
        <v>778</v>
      </c>
      <c r="S15" s="337">
        <f t="shared" si="2"/>
        <v>738</v>
      </c>
      <c r="T15" s="338">
        <f t="shared" si="2"/>
        <v>614.5</v>
      </c>
      <c r="U15" s="350">
        <f t="shared" si="2"/>
        <v>17428.733333333334</v>
      </c>
      <c r="W15" s="18"/>
      <c r="X15" s="18"/>
    </row>
    <row r="16" spans="1:36" ht="15.75" thickBot="1" x14ac:dyDescent="0.3">
      <c r="A16" s="358" t="s">
        <v>50</v>
      </c>
      <c r="B16" s="366"/>
      <c r="C16" s="361">
        <f>SUM($C$15:C15)</f>
        <v>144</v>
      </c>
      <c r="D16" s="335">
        <f>SUM($C$15:D15)</f>
        <v>406</v>
      </c>
      <c r="E16" s="335">
        <f>SUM($C$15:E15)</f>
        <v>700</v>
      </c>
      <c r="F16" s="335">
        <f>SUM($C$15:F15)</f>
        <v>1432</v>
      </c>
      <c r="G16" s="335">
        <f>SUM($C$15:G15)</f>
        <v>2051</v>
      </c>
      <c r="H16" s="335">
        <f>SUM($C$15:H15)</f>
        <v>3145</v>
      </c>
      <c r="I16" s="335">
        <f>SUM($C$15:I15)</f>
        <v>4176</v>
      </c>
      <c r="J16" s="335">
        <f>SUM($C$15:J15)</f>
        <v>5226</v>
      </c>
      <c r="K16" s="335">
        <f>SUM($C$15:K15)</f>
        <v>6617.6666666666661</v>
      </c>
      <c r="L16" s="335">
        <f>SUM($C$15:L15)</f>
        <v>8484.0999999999985</v>
      </c>
      <c r="M16" s="335">
        <f>SUM($C$15:M15)</f>
        <v>10459.733333333332</v>
      </c>
      <c r="N16" s="335">
        <f>SUM($C$15:N15)</f>
        <v>12035.733333333332</v>
      </c>
      <c r="O16" s="335">
        <f>SUM($C$15:O15)</f>
        <v>13331.733333333332</v>
      </c>
      <c r="P16" s="335">
        <f>SUM($C$15:P15)</f>
        <v>14345.733333333332</v>
      </c>
      <c r="Q16" s="335">
        <f>SUM($C$15:Q15)</f>
        <v>15298.233333333332</v>
      </c>
      <c r="R16" s="335">
        <f>SUM($C$15:R15)</f>
        <v>16076.233333333332</v>
      </c>
      <c r="S16" s="335">
        <f>SUM($C$15:S15)</f>
        <v>16814.23333333333</v>
      </c>
      <c r="T16" s="336">
        <f>SUM($C$15:T15)</f>
        <v>17428.73333333333</v>
      </c>
      <c r="U16" s="351"/>
    </row>
    <row r="17" spans="1:22" s="60" customFormat="1" x14ac:dyDescent="0.25">
      <c r="A17" s="26"/>
      <c r="B17" s="27"/>
      <c r="C17" s="62"/>
      <c r="D17" s="62"/>
      <c r="E17" s="62"/>
      <c r="F17" s="62"/>
      <c r="G17" s="62"/>
      <c r="H17" s="62"/>
      <c r="I17" s="62"/>
      <c r="J17" s="62"/>
      <c r="K17" s="62"/>
      <c r="L17" s="62"/>
      <c r="M17" s="62"/>
      <c r="N17" s="62"/>
      <c r="O17" s="62"/>
      <c r="P17" s="62"/>
      <c r="Q17" s="62"/>
      <c r="R17" s="62"/>
      <c r="S17" s="62"/>
      <c r="T17" s="62"/>
      <c r="U17" s="28"/>
    </row>
    <row r="19" spans="1:22" x14ac:dyDescent="0.25">
      <c r="A19" s="367" t="s">
        <v>52</v>
      </c>
      <c r="B19" s="84"/>
      <c r="C19" s="84"/>
      <c r="D19" s="84"/>
      <c r="E19" s="84"/>
      <c r="F19" s="84"/>
      <c r="G19" s="84"/>
      <c r="H19" s="84"/>
      <c r="I19" s="84"/>
      <c r="J19" s="84"/>
      <c r="K19" s="84"/>
      <c r="L19" s="84"/>
      <c r="M19" s="84"/>
      <c r="N19" s="84"/>
      <c r="O19" s="84"/>
      <c r="P19" s="84"/>
      <c r="Q19" s="84"/>
      <c r="R19" s="84"/>
      <c r="S19" s="84"/>
      <c r="T19" s="84"/>
      <c r="U19" s="84"/>
      <c r="V19" s="84"/>
    </row>
    <row r="20" spans="1:22" ht="15.75" thickBot="1" x14ac:dyDescent="0.3">
      <c r="A20" s="84"/>
      <c r="B20" s="84"/>
      <c r="C20" s="84"/>
      <c r="D20" s="84"/>
      <c r="E20" s="84"/>
      <c r="F20" s="84"/>
      <c r="G20" s="84"/>
      <c r="H20" s="84"/>
      <c r="I20" s="84"/>
      <c r="J20" s="84"/>
      <c r="K20" s="84"/>
      <c r="L20" s="84"/>
      <c r="M20" s="84"/>
      <c r="N20" s="84"/>
      <c r="O20" s="84"/>
      <c r="P20" s="84"/>
      <c r="Q20" s="84"/>
      <c r="R20" s="84"/>
      <c r="S20" s="84"/>
      <c r="T20" s="84"/>
      <c r="U20" s="84"/>
      <c r="V20" s="84"/>
    </row>
    <row r="21" spans="1:22" ht="15.75" thickBot="1" x14ac:dyDescent="0.3">
      <c r="A21" s="375" t="s">
        <v>32</v>
      </c>
      <c r="B21" s="376"/>
      <c r="C21" s="368" t="s">
        <v>0</v>
      </c>
      <c r="D21" s="369" t="s">
        <v>1</v>
      </c>
      <c r="E21" s="369" t="s">
        <v>2</v>
      </c>
      <c r="F21" s="369" t="s">
        <v>3</v>
      </c>
      <c r="G21" s="369" t="s">
        <v>4</v>
      </c>
      <c r="H21" s="369" t="s">
        <v>5</v>
      </c>
      <c r="I21" s="369" t="s">
        <v>6</v>
      </c>
      <c r="J21" s="369" t="s">
        <v>7</v>
      </c>
      <c r="K21" s="369" t="s">
        <v>8</v>
      </c>
      <c r="L21" s="369" t="s">
        <v>9</v>
      </c>
      <c r="M21" s="369" t="s">
        <v>10</v>
      </c>
      <c r="N21" s="370" t="s">
        <v>44</v>
      </c>
      <c r="O21" s="369" t="s">
        <v>11</v>
      </c>
      <c r="P21" s="369" t="s">
        <v>12</v>
      </c>
      <c r="Q21" s="369" t="s">
        <v>13</v>
      </c>
      <c r="R21" s="369" t="s">
        <v>14</v>
      </c>
      <c r="S21" s="369" t="s">
        <v>15</v>
      </c>
      <c r="T21" s="371" t="s">
        <v>16</v>
      </c>
      <c r="U21" s="84"/>
      <c r="V21" s="84"/>
    </row>
    <row r="22" spans="1:22" s="6" customFormat="1" x14ac:dyDescent="0.25">
      <c r="A22" s="372" t="s">
        <v>33</v>
      </c>
      <c r="B22" s="374"/>
      <c r="C22" s="372">
        <f t="shared" ref="C22:H22" si="3">C15</f>
        <v>144</v>
      </c>
      <c r="D22" s="373">
        <f t="shared" si="3"/>
        <v>262</v>
      </c>
      <c r="E22" s="373">
        <f t="shared" si="3"/>
        <v>294</v>
      </c>
      <c r="F22" s="373">
        <f t="shared" si="3"/>
        <v>732</v>
      </c>
      <c r="G22" s="373">
        <f t="shared" si="3"/>
        <v>619</v>
      </c>
      <c r="H22" s="373">
        <f t="shared" si="3"/>
        <v>1094</v>
      </c>
      <c r="I22" s="373">
        <f>I4</f>
        <v>1031</v>
      </c>
      <c r="J22" s="373">
        <f>J4</f>
        <v>1050</v>
      </c>
      <c r="K22" s="373"/>
      <c r="L22" s="373"/>
      <c r="M22" s="373"/>
      <c r="N22" s="373"/>
      <c r="O22" s="373"/>
      <c r="P22" s="373"/>
      <c r="Q22" s="373"/>
      <c r="R22" s="373"/>
      <c r="S22" s="373"/>
      <c r="T22" s="374"/>
      <c r="U22" s="327"/>
      <c r="V22" s="327"/>
    </row>
    <row r="23" spans="1:22" s="6" customFormat="1" x14ac:dyDescent="0.25">
      <c r="A23" s="332" t="s">
        <v>34</v>
      </c>
      <c r="B23" s="334"/>
      <c r="C23" s="332"/>
      <c r="D23" s="329"/>
      <c r="E23" s="329"/>
      <c r="F23" s="329"/>
      <c r="G23" s="329"/>
      <c r="H23" s="329"/>
      <c r="I23" s="329"/>
      <c r="J23" s="329"/>
      <c r="K23" s="329">
        <f t="shared" ref="K23:M23" si="4">K15</f>
        <v>1391.6666666666665</v>
      </c>
      <c r="L23" s="329">
        <f t="shared" si="4"/>
        <v>1866.4333333333332</v>
      </c>
      <c r="M23" s="329">
        <f t="shared" si="4"/>
        <v>1975.6333333333332</v>
      </c>
      <c r="N23" s="329">
        <f t="shared" ref="N23:T23" si="5">N15</f>
        <v>1576</v>
      </c>
      <c r="O23" s="329">
        <f t="shared" si="5"/>
        <v>1296</v>
      </c>
      <c r="P23" s="329">
        <f t="shared" si="5"/>
        <v>1014</v>
      </c>
      <c r="Q23" s="329">
        <f t="shared" si="5"/>
        <v>952.5</v>
      </c>
      <c r="R23" s="329">
        <f t="shared" si="5"/>
        <v>778</v>
      </c>
      <c r="S23" s="329">
        <f t="shared" si="5"/>
        <v>738</v>
      </c>
      <c r="T23" s="334">
        <f t="shared" si="5"/>
        <v>614.5</v>
      </c>
      <c r="U23" s="327"/>
      <c r="V23" s="327"/>
    </row>
    <row r="24" spans="1:22" s="6" customFormat="1" ht="15.75" thickBot="1" x14ac:dyDescent="0.3">
      <c r="A24" s="342" t="s">
        <v>899</v>
      </c>
      <c r="B24" s="345"/>
      <c r="C24" s="342">
        <v>600</v>
      </c>
      <c r="D24" s="343">
        <v>600</v>
      </c>
      <c r="E24" s="343">
        <v>600</v>
      </c>
      <c r="F24" s="343">
        <v>600</v>
      </c>
      <c r="G24" s="343">
        <v>600</v>
      </c>
      <c r="H24" s="343">
        <v>600</v>
      </c>
      <c r="I24" s="343">
        <v>1098</v>
      </c>
      <c r="J24" s="343">
        <v>1098</v>
      </c>
      <c r="K24" s="343">
        <v>1098</v>
      </c>
      <c r="L24" s="343">
        <v>1098</v>
      </c>
      <c r="M24" s="343">
        <v>1098</v>
      </c>
      <c r="N24" s="343">
        <v>1098</v>
      </c>
      <c r="O24" s="343">
        <v>1098</v>
      </c>
      <c r="P24" s="343">
        <v>1098</v>
      </c>
      <c r="Q24" s="343">
        <v>1098</v>
      </c>
      <c r="R24" s="343">
        <v>1098</v>
      </c>
      <c r="S24" s="343">
        <v>1098</v>
      </c>
      <c r="T24" s="345">
        <v>1098</v>
      </c>
      <c r="U24" s="327"/>
      <c r="V24" s="327"/>
    </row>
    <row r="27" spans="1:22" x14ac:dyDescent="0.25">
      <c r="A27" s="20" t="s">
        <v>100</v>
      </c>
      <c r="B27" s="27"/>
      <c r="C27" s="62"/>
    </row>
    <row r="28" spans="1:22" ht="15.75" thickBot="1" x14ac:dyDescent="0.3">
      <c r="A28" s="20"/>
      <c r="B28" s="27"/>
      <c r="C28" s="62"/>
      <c r="N28" s="11"/>
      <c r="O28" s="11"/>
      <c r="P28" s="11"/>
    </row>
    <row r="29" spans="1:22" s="60" customFormat="1" ht="15.75" thickBot="1" x14ac:dyDescent="0.3">
      <c r="A29" s="391" t="s">
        <v>875</v>
      </c>
      <c r="B29" s="392"/>
      <c r="C29" s="62"/>
      <c r="N29" s="61"/>
      <c r="O29" s="61"/>
      <c r="P29" s="61"/>
    </row>
    <row r="30" spans="1:22" x14ac:dyDescent="0.25">
      <c r="A30" s="382" t="s">
        <v>870</v>
      </c>
      <c r="B30" s="383">
        <v>600</v>
      </c>
      <c r="C30" s="62"/>
      <c r="N30" s="2"/>
      <c r="O30" s="6"/>
    </row>
    <row r="31" spans="1:22" x14ac:dyDescent="0.25">
      <c r="A31" s="102" t="s">
        <v>871</v>
      </c>
      <c r="B31" s="381">
        <v>1098</v>
      </c>
      <c r="C31" s="62"/>
      <c r="N31" s="2"/>
    </row>
    <row r="32" spans="1:22" x14ac:dyDescent="0.25">
      <c r="A32" s="102" t="s">
        <v>900</v>
      </c>
      <c r="B32" s="362">
        <f>SUM(C24:J24)</f>
        <v>5796</v>
      </c>
      <c r="C32" s="62"/>
      <c r="N32" s="2"/>
      <c r="P32" s="11"/>
      <c r="Q32" s="11"/>
      <c r="R32" s="11"/>
      <c r="S32" s="11"/>
    </row>
    <row r="33" spans="1:18" x14ac:dyDescent="0.25">
      <c r="A33" s="102" t="s">
        <v>872</v>
      </c>
      <c r="B33" s="362">
        <f>SUM(C22:J22)</f>
        <v>5226</v>
      </c>
      <c r="C33" s="62"/>
      <c r="N33" s="2"/>
      <c r="R33" s="10"/>
    </row>
    <row r="34" spans="1:18" x14ac:dyDescent="0.25">
      <c r="A34" s="102" t="s">
        <v>890</v>
      </c>
      <c r="B34" s="362">
        <f>B32-B33</f>
        <v>570</v>
      </c>
      <c r="C34" s="62"/>
      <c r="N34" s="2"/>
      <c r="R34" s="10"/>
    </row>
    <row r="35" spans="1:18" x14ac:dyDescent="0.25">
      <c r="A35" s="102" t="s">
        <v>873</v>
      </c>
      <c r="B35" s="362">
        <f>SUM(K24:O24)</f>
        <v>5490</v>
      </c>
      <c r="C35" s="62"/>
      <c r="N35" s="2"/>
      <c r="O35" s="6"/>
      <c r="R35" s="10"/>
    </row>
    <row r="36" spans="1:18" x14ac:dyDescent="0.25">
      <c r="A36" s="102" t="s">
        <v>901</v>
      </c>
      <c r="B36" s="362">
        <f>B34+B35</f>
        <v>6060</v>
      </c>
      <c r="C36" s="62"/>
      <c r="N36" s="2"/>
      <c r="O36" s="6"/>
      <c r="R36" s="10"/>
    </row>
    <row r="37" spans="1:18" ht="15.75" thickBot="1" x14ac:dyDescent="0.3">
      <c r="A37" s="385" t="s">
        <v>874</v>
      </c>
      <c r="B37" s="386">
        <f>B36*0.05</f>
        <v>303</v>
      </c>
      <c r="C37" s="62"/>
      <c r="N37" s="2"/>
      <c r="O37" s="6"/>
    </row>
    <row r="38" spans="1:18" x14ac:dyDescent="0.25">
      <c r="A38" s="127" t="s">
        <v>884</v>
      </c>
      <c r="B38" s="387">
        <f>B36+B37</f>
        <v>6363</v>
      </c>
      <c r="C38" s="62"/>
    </row>
    <row r="39" spans="1:18" ht="15.75" thickBot="1" x14ac:dyDescent="0.3">
      <c r="A39" s="133" t="s">
        <v>888</v>
      </c>
      <c r="B39" s="380">
        <f>B38/5</f>
        <v>1272.5999999999999</v>
      </c>
      <c r="C39" s="62"/>
    </row>
    <row r="40" spans="1:18" ht="15.75" thickBot="1" x14ac:dyDescent="0.3">
      <c r="A40" s="83"/>
      <c r="B40" s="83"/>
      <c r="C40" s="62"/>
      <c r="N40" s="11"/>
    </row>
    <row r="41" spans="1:18" s="60" customFormat="1" ht="15.75" thickBot="1" x14ac:dyDescent="0.3">
      <c r="A41" s="391" t="s">
        <v>876</v>
      </c>
      <c r="B41" s="393"/>
      <c r="C41" s="62"/>
      <c r="N41" s="61"/>
    </row>
    <row r="42" spans="1:18" s="60" customFormat="1" x14ac:dyDescent="0.25">
      <c r="A42" s="382" t="s">
        <v>889</v>
      </c>
      <c r="B42" s="384">
        <f>SUM(K5:O6)</f>
        <v>5449</v>
      </c>
      <c r="C42" s="62"/>
      <c r="N42" s="61"/>
    </row>
    <row r="43" spans="1:18" s="60" customFormat="1" x14ac:dyDescent="0.25">
      <c r="A43" s="102" t="s">
        <v>878</v>
      </c>
      <c r="B43" s="362">
        <f>SUM(K7:O7)</f>
        <v>18.333333333333332</v>
      </c>
      <c r="C43" s="62"/>
      <c r="N43" s="61"/>
    </row>
    <row r="44" spans="1:18" s="60" customFormat="1" x14ac:dyDescent="0.25">
      <c r="A44" s="102" t="s">
        <v>879</v>
      </c>
      <c r="B44" s="362">
        <f>SUM(K8:O8)</f>
        <v>430</v>
      </c>
      <c r="C44" s="62"/>
      <c r="N44" s="61"/>
    </row>
    <row r="45" spans="1:18" s="60" customFormat="1" x14ac:dyDescent="0.25">
      <c r="A45" s="102" t="s">
        <v>877</v>
      </c>
      <c r="B45" s="362">
        <f>SUM(K9:O9)</f>
        <v>86.4</v>
      </c>
      <c r="C45" s="62"/>
      <c r="N45" s="61"/>
    </row>
    <row r="46" spans="1:18" s="60" customFormat="1" x14ac:dyDescent="0.25">
      <c r="A46" s="102" t="s">
        <v>880</v>
      </c>
      <c r="B46" s="362">
        <f>SUM(K10:O10)</f>
        <v>202</v>
      </c>
      <c r="C46" s="62"/>
      <c r="N46" s="61"/>
    </row>
    <row r="47" spans="1:18" s="60" customFormat="1" x14ac:dyDescent="0.25">
      <c r="A47" s="102" t="s">
        <v>881</v>
      </c>
      <c r="B47" s="362">
        <f>SUM(K11:O11)</f>
        <v>35</v>
      </c>
      <c r="C47" s="62"/>
      <c r="N47" s="61"/>
    </row>
    <row r="48" spans="1:18" s="60" customFormat="1" ht="15.75" thickBot="1" x14ac:dyDescent="0.3">
      <c r="A48" s="385" t="s">
        <v>882</v>
      </c>
      <c r="B48" s="386">
        <f>SUM(K12:O14)</f>
        <v>1885</v>
      </c>
      <c r="C48" s="62"/>
      <c r="N48" s="61"/>
    </row>
    <row r="49" spans="1:14" s="60" customFormat="1" ht="15.75" thickBot="1" x14ac:dyDescent="0.3">
      <c r="A49" s="328" t="s">
        <v>883</v>
      </c>
      <c r="B49" s="390">
        <f>SUM(B42:B48)</f>
        <v>8105.7333333333327</v>
      </c>
      <c r="C49" s="62"/>
      <c r="N49" s="61"/>
    </row>
    <row r="50" spans="1:14" s="60" customFormat="1" ht="15.75" thickBot="1" x14ac:dyDescent="0.3">
      <c r="A50" s="388" t="s">
        <v>885</v>
      </c>
      <c r="B50" s="389">
        <f>B49-B38</f>
        <v>1742.7333333333327</v>
      </c>
      <c r="C50" s="62"/>
      <c r="N50" s="61"/>
    </row>
    <row r="51" spans="1:14" s="60" customFormat="1" ht="15.75" thickBot="1" x14ac:dyDescent="0.3">
      <c r="A51" s="83"/>
      <c r="B51" s="12"/>
      <c r="C51" s="62"/>
      <c r="N51" s="61"/>
    </row>
    <row r="52" spans="1:14" s="60" customFormat="1" ht="15.75" thickBot="1" x14ac:dyDescent="0.3">
      <c r="A52" s="377" t="s">
        <v>886</v>
      </c>
      <c r="B52" s="378">
        <f>B49/B39</f>
        <v>6.3694274189323696</v>
      </c>
      <c r="C52" s="379" t="s">
        <v>887</v>
      </c>
      <c r="N52" s="61"/>
    </row>
    <row r="53" spans="1:14" x14ac:dyDescent="0.25">
      <c r="A53" s="83"/>
      <c r="B53" s="83"/>
      <c r="C53" s="62"/>
    </row>
  </sheetData>
  <sheetProtection algorithmName="SHA-512" hashValue="mL2Ct4RGbk0KPme4p3m7qPuEFJMEj2iw4XvXwOjkILnklSk32KN/ULIJBiOhNFtOi6CeodhleDLVOJqt9H7Mxw==" saltValue="gAIOQbekgsnGH41mafrh4g==" spinCount="100000" sheet="1" objects="1" scenarios="1"/>
  <pageMargins left="0.23622047244094491" right="0.23622047244094491" top="0.74803149606299213" bottom="0.74803149606299213" header="0.31496062992125984" footer="0.31496062992125984"/>
  <pageSetup paperSize="8" scale="77" fitToHeight="0" orientation="landscape" r:id="rId1"/>
  <headerFooter>
    <oddFooter>&amp;C&amp;P of &amp;N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14"/>
  <sheetViews>
    <sheetView zoomScaleNormal="100" workbookViewId="0">
      <selection activeCell="A12" sqref="A12"/>
    </sheetView>
  </sheetViews>
  <sheetFormatPr defaultRowHeight="15" x14ac:dyDescent="0.25"/>
  <cols>
    <col min="1" max="1" width="28.7109375" style="10" customWidth="1"/>
    <col min="2" max="2" width="31.85546875" style="10" customWidth="1"/>
    <col min="3" max="14" width="9.28515625" style="10" customWidth="1"/>
    <col min="15" max="16384" width="9.140625" style="10"/>
  </cols>
  <sheetData>
    <row r="1" spans="1:14" ht="21.75" thickBot="1" x14ac:dyDescent="0.4">
      <c r="A1" s="29" t="s">
        <v>199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</row>
    <row r="2" spans="1:14" s="60" customFormat="1" ht="45.75" thickBot="1" x14ac:dyDescent="0.3">
      <c r="A2" s="117"/>
      <c r="B2" s="211"/>
      <c r="C2" s="116" t="s">
        <v>892</v>
      </c>
      <c r="D2" s="222" t="s">
        <v>8</v>
      </c>
      <c r="E2" s="118" t="s">
        <v>9</v>
      </c>
      <c r="F2" s="118" t="s">
        <v>10</v>
      </c>
      <c r="G2" s="118" t="s">
        <v>44</v>
      </c>
      <c r="H2" s="118" t="s">
        <v>11</v>
      </c>
      <c r="I2" s="118" t="s">
        <v>12</v>
      </c>
      <c r="J2" s="118" t="s">
        <v>13</v>
      </c>
      <c r="K2" s="118" t="s">
        <v>14</v>
      </c>
      <c r="L2" s="118" t="s">
        <v>15</v>
      </c>
      <c r="M2" s="211" t="s">
        <v>16</v>
      </c>
      <c r="N2" s="116" t="s">
        <v>892</v>
      </c>
    </row>
    <row r="3" spans="1:14" s="24" customFormat="1" x14ac:dyDescent="0.25">
      <c r="A3" s="277" t="s">
        <v>30</v>
      </c>
      <c r="B3" s="212" t="s">
        <v>264</v>
      </c>
      <c r="C3" s="128">
        <v>130</v>
      </c>
      <c r="D3" s="223"/>
      <c r="E3" s="208">
        <v>20</v>
      </c>
      <c r="F3" s="208">
        <v>40</v>
      </c>
      <c r="G3" s="208">
        <v>40</v>
      </c>
      <c r="H3" s="208">
        <v>30</v>
      </c>
      <c r="I3" s="207"/>
      <c r="J3" s="207"/>
      <c r="K3" s="207"/>
      <c r="L3" s="207"/>
      <c r="M3" s="212"/>
      <c r="N3" s="128">
        <f>SUM(D3:M3)</f>
        <v>130</v>
      </c>
    </row>
    <row r="4" spans="1:14" s="24" customFormat="1" x14ac:dyDescent="0.25">
      <c r="A4" s="98" t="s">
        <v>23</v>
      </c>
      <c r="B4" s="214" t="s">
        <v>265</v>
      </c>
      <c r="C4" s="106">
        <v>3</v>
      </c>
      <c r="D4" s="96"/>
      <c r="E4" s="92">
        <v>3</v>
      </c>
      <c r="F4" s="91"/>
      <c r="G4" s="91"/>
      <c r="H4" s="91"/>
      <c r="I4" s="91"/>
      <c r="J4" s="91"/>
      <c r="K4" s="91"/>
      <c r="L4" s="91"/>
      <c r="M4" s="214"/>
      <c r="N4" s="105">
        <f t="shared" ref="N4:N8" si="0">SUM(D4:M4)</f>
        <v>3</v>
      </c>
    </row>
    <row r="5" spans="1:14" s="24" customFormat="1" x14ac:dyDescent="0.25">
      <c r="A5" s="98" t="s">
        <v>23</v>
      </c>
      <c r="B5" s="214" t="s">
        <v>266</v>
      </c>
      <c r="C5" s="106">
        <v>12</v>
      </c>
      <c r="D5" s="95"/>
      <c r="E5" s="92">
        <v>12</v>
      </c>
      <c r="F5" s="87"/>
      <c r="G5" s="91"/>
      <c r="H5" s="91"/>
      <c r="I5" s="91"/>
      <c r="J5" s="91"/>
      <c r="K5" s="91"/>
      <c r="L5" s="91"/>
      <c r="M5" s="214"/>
      <c r="N5" s="105">
        <f t="shared" si="0"/>
        <v>12</v>
      </c>
    </row>
    <row r="6" spans="1:14" s="24" customFormat="1" x14ac:dyDescent="0.25">
      <c r="A6" s="97" t="s">
        <v>26</v>
      </c>
      <c r="B6" s="213" t="s">
        <v>268</v>
      </c>
      <c r="C6" s="105">
        <v>80</v>
      </c>
      <c r="D6" s="95"/>
      <c r="E6" s="88">
        <v>40</v>
      </c>
      <c r="F6" s="88">
        <v>40</v>
      </c>
      <c r="G6" s="87"/>
      <c r="H6" s="87"/>
      <c r="I6" s="87"/>
      <c r="J6" s="87"/>
      <c r="K6" s="87"/>
      <c r="L6" s="87"/>
      <c r="M6" s="213"/>
      <c r="N6" s="105">
        <f t="shared" si="0"/>
        <v>80</v>
      </c>
    </row>
    <row r="7" spans="1:14" s="24" customFormat="1" x14ac:dyDescent="0.25">
      <c r="A7" s="275" t="s">
        <v>28</v>
      </c>
      <c r="B7" s="214" t="s">
        <v>269</v>
      </c>
      <c r="C7" s="106">
        <v>150</v>
      </c>
      <c r="D7" s="95"/>
      <c r="E7" s="92">
        <v>30</v>
      </c>
      <c r="F7" s="92">
        <v>40</v>
      </c>
      <c r="G7" s="92">
        <v>40</v>
      </c>
      <c r="H7" s="92">
        <v>40</v>
      </c>
      <c r="I7" s="91"/>
      <c r="J7" s="91"/>
      <c r="K7" s="91"/>
      <c r="L7" s="91"/>
      <c r="M7" s="214"/>
      <c r="N7" s="105">
        <f t="shared" si="0"/>
        <v>150</v>
      </c>
    </row>
    <row r="8" spans="1:14" s="24" customFormat="1" ht="15.75" thickBot="1" x14ac:dyDescent="0.3">
      <c r="A8" s="209" t="s">
        <v>29</v>
      </c>
      <c r="B8" s="271" t="s">
        <v>267</v>
      </c>
      <c r="C8" s="227">
        <v>115</v>
      </c>
      <c r="D8" s="241"/>
      <c r="E8" s="210"/>
      <c r="F8" s="134"/>
      <c r="G8" s="252">
        <v>7</v>
      </c>
      <c r="H8" s="252">
        <v>36</v>
      </c>
      <c r="I8" s="252">
        <v>36</v>
      </c>
      <c r="J8" s="252">
        <v>36</v>
      </c>
      <c r="K8" s="210"/>
      <c r="L8" s="210"/>
      <c r="M8" s="271"/>
      <c r="N8" s="107">
        <f t="shared" si="0"/>
        <v>115</v>
      </c>
    </row>
    <row r="9" spans="1:14" ht="15.75" thickBot="1" x14ac:dyDescent="0.3">
      <c r="A9" s="123" t="s">
        <v>31</v>
      </c>
      <c r="B9" s="272"/>
      <c r="C9" s="122">
        <f>SUM(C3:C8)</f>
        <v>490</v>
      </c>
      <c r="D9" s="266">
        <f t="shared" ref="D9:M9" si="1">SUM(D3:D8)</f>
        <v>0</v>
      </c>
      <c r="E9" s="124">
        <f t="shared" si="1"/>
        <v>105</v>
      </c>
      <c r="F9" s="124">
        <f t="shared" si="1"/>
        <v>120</v>
      </c>
      <c r="G9" s="124">
        <f t="shared" si="1"/>
        <v>87</v>
      </c>
      <c r="H9" s="124">
        <f>SUM(H3:H8)</f>
        <v>106</v>
      </c>
      <c r="I9" s="124">
        <f t="shared" si="1"/>
        <v>36</v>
      </c>
      <c r="J9" s="124">
        <f>SUM(J3:J8)</f>
        <v>36</v>
      </c>
      <c r="K9" s="124">
        <f t="shared" si="1"/>
        <v>0</v>
      </c>
      <c r="L9" s="124">
        <f t="shared" si="1"/>
        <v>0</v>
      </c>
      <c r="M9" s="272">
        <f t="shared" si="1"/>
        <v>0</v>
      </c>
      <c r="N9" s="122">
        <f t="shared" ref="N9" si="2">SUM(D9:M9)</f>
        <v>490</v>
      </c>
    </row>
    <row r="10" spans="1:14" x14ac:dyDescent="0.25">
      <c r="B10" s="85"/>
    </row>
    <row r="12" spans="1:14" x14ac:dyDescent="0.25">
      <c r="A12" s="4"/>
    </row>
    <row r="14" spans="1:14" x14ac:dyDescent="0.25">
      <c r="B14" s="59"/>
    </row>
  </sheetData>
  <sheetProtection algorithmName="SHA-512" hashValue="C25TLQ+SMNyYrdM5B9AB48YoPSPzi8AWF0XQIm77X9euEK5uLUnIMkvhSrX/4/8dVadDcR5ycb0WnHTjowUwcA==" saltValue="nEuhYM9Cl5M74EZhq86/Wg==" spinCount="100000" sheet="1" objects="1" scenarios="1"/>
  <pageMargins left="0.23622047244094491" right="0.23622047244094491" top="0.74803149606299213" bottom="0.74803149606299213" header="0.31496062992125984" footer="0.31496062992125984"/>
  <pageSetup paperSize="8" scale="76" fitToHeight="0" orientation="landscape" r:id="rId1"/>
  <headerFooter>
    <oddFooter>&amp;C&amp;P of &amp;N</oddFooter>
  </headerFooter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</sheetPr>
  <dimension ref="A1:D80"/>
  <sheetViews>
    <sheetView topLeftCell="A28" zoomScale="55" zoomScaleNormal="55" workbookViewId="0">
      <selection activeCell="B51" sqref="B51"/>
    </sheetView>
  </sheetViews>
  <sheetFormatPr defaultRowHeight="15" x14ac:dyDescent="0.25"/>
  <cols>
    <col min="1" max="1" width="61.42578125" customWidth="1"/>
    <col min="2" max="2" width="12" customWidth="1"/>
    <col min="3" max="3" width="16.42578125" customWidth="1"/>
  </cols>
  <sheetData>
    <row r="1" spans="1:3" s="10" customFormat="1" x14ac:dyDescent="0.25">
      <c r="A1" s="33" t="s">
        <v>122</v>
      </c>
    </row>
    <row r="2" spans="1:3" s="10" customFormat="1" x14ac:dyDescent="0.25">
      <c r="A2" s="31" t="s">
        <v>115</v>
      </c>
      <c r="B2" s="10" t="s">
        <v>117</v>
      </c>
    </row>
    <row r="3" spans="1:3" s="10" customFormat="1" x14ac:dyDescent="0.25">
      <c r="A3" s="32" t="s">
        <v>109</v>
      </c>
      <c r="B3" s="30">
        <v>88</v>
      </c>
      <c r="C3" s="30"/>
    </row>
    <row r="4" spans="1:3" s="10" customFormat="1" x14ac:dyDescent="0.25">
      <c r="A4" s="32" t="s">
        <v>107</v>
      </c>
      <c r="B4" s="30">
        <v>167</v>
      </c>
    </row>
    <row r="5" spans="1:3" s="10" customFormat="1" x14ac:dyDescent="0.25">
      <c r="A5" s="32" t="s">
        <v>106</v>
      </c>
      <c r="B5" s="30">
        <v>96</v>
      </c>
    </row>
    <row r="6" spans="1:3" s="10" customFormat="1" x14ac:dyDescent="0.25">
      <c r="A6" s="32" t="s">
        <v>110</v>
      </c>
      <c r="B6" s="30">
        <v>4845</v>
      </c>
    </row>
    <row r="7" spans="1:3" s="10" customFormat="1" x14ac:dyDescent="0.25">
      <c r="A7" s="32" t="s">
        <v>108</v>
      </c>
      <c r="B7" s="30">
        <v>392</v>
      </c>
    </row>
    <row r="8" spans="1:3" s="10" customFormat="1" x14ac:dyDescent="0.25">
      <c r="A8" s="32" t="s">
        <v>105</v>
      </c>
      <c r="B8" s="30">
        <v>1510</v>
      </c>
    </row>
    <row r="9" spans="1:3" s="10" customFormat="1" x14ac:dyDescent="0.25">
      <c r="A9" s="32" t="s">
        <v>116</v>
      </c>
      <c r="B9" s="30">
        <v>7098</v>
      </c>
    </row>
    <row r="11" spans="1:3" x14ac:dyDescent="0.25">
      <c r="A11" s="20" t="s">
        <v>121</v>
      </c>
    </row>
    <row r="12" spans="1:3" x14ac:dyDescent="0.25">
      <c r="A12" s="31" t="s">
        <v>115</v>
      </c>
      <c r="B12" t="s">
        <v>114</v>
      </c>
      <c r="C12" s="11" t="s">
        <v>118</v>
      </c>
    </row>
    <row r="13" spans="1:3" x14ac:dyDescent="0.25">
      <c r="A13" s="32" t="s">
        <v>109</v>
      </c>
      <c r="B13" s="30">
        <v>15</v>
      </c>
      <c r="C13" s="12">
        <f>GETPIVOTDATA("Total",$A$12,"Spatial Area","Elsewhere")*90%</f>
        <v>13.5</v>
      </c>
    </row>
    <row r="14" spans="1:3" x14ac:dyDescent="0.25">
      <c r="A14" s="32" t="s">
        <v>110</v>
      </c>
      <c r="B14" s="30">
        <v>5</v>
      </c>
      <c r="C14" s="12">
        <f>GETPIVOTDATA("Total",$A$12,"Spatial Area","Greenfield edge of Warwick, Leamington and Whitnash")*90%</f>
        <v>4.5</v>
      </c>
    </row>
    <row r="15" spans="1:3" x14ac:dyDescent="0.25">
      <c r="A15" s="32" t="s">
        <v>105</v>
      </c>
      <c r="B15" s="30">
        <v>271</v>
      </c>
      <c r="C15" s="12">
        <f>GETPIVOTDATA("Total",$A$12,"Spatial Area","Urban brownfield")*90%</f>
        <v>243.9</v>
      </c>
    </row>
    <row r="16" spans="1:3" x14ac:dyDescent="0.25">
      <c r="A16" s="32" t="s">
        <v>116</v>
      </c>
      <c r="B16" s="30">
        <v>291</v>
      </c>
      <c r="C16" s="12">
        <f>SUM(C13:C15)</f>
        <v>261.89999999999998</v>
      </c>
    </row>
    <row r="17" spans="1:3" s="10" customFormat="1" x14ac:dyDescent="0.25">
      <c r="A17" s="32"/>
      <c r="B17" s="30"/>
      <c r="C17" s="12"/>
    </row>
    <row r="18" spans="1:3" x14ac:dyDescent="0.25">
      <c r="A18" s="20" t="s">
        <v>126</v>
      </c>
    </row>
    <row r="19" spans="1:3" x14ac:dyDescent="0.25">
      <c r="A19" s="31" t="s">
        <v>115</v>
      </c>
      <c r="B19" t="s">
        <v>114</v>
      </c>
    </row>
    <row r="20" spans="1:3" x14ac:dyDescent="0.25">
      <c r="A20" s="32" t="s">
        <v>105</v>
      </c>
      <c r="B20" s="30">
        <v>200</v>
      </c>
    </row>
    <row r="21" spans="1:3" x14ac:dyDescent="0.25">
      <c r="A21" s="32" t="s">
        <v>116</v>
      </c>
      <c r="B21" s="30">
        <v>200</v>
      </c>
    </row>
    <row r="22" spans="1:3" x14ac:dyDescent="0.25">
      <c r="A22" s="32"/>
      <c r="B22" s="30"/>
    </row>
    <row r="23" spans="1:3" x14ac:dyDescent="0.25">
      <c r="A23" s="20" t="s">
        <v>125</v>
      </c>
      <c r="B23" s="10"/>
    </row>
    <row r="24" spans="1:3" s="10" customFormat="1" x14ac:dyDescent="0.25">
      <c r="A24" s="31" t="s">
        <v>115</v>
      </c>
      <c r="B24" s="10" t="s">
        <v>114</v>
      </c>
    </row>
    <row r="25" spans="1:3" s="10" customFormat="1" x14ac:dyDescent="0.25">
      <c r="A25" s="32" t="s">
        <v>109</v>
      </c>
      <c r="B25" s="30">
        <v>20</v>
      </c>
    </row>
    <row r="26" spans="1:3" x14ac:dyDescent="0.25">
      <c r="A26" s="32" t="s">
        <v>105</v>
      </c>
      <c r="B26" s="30">
        <v>910</v>
      </c>
    </row>
    <row r="27" spans="1:3" x14ac:dyDescent="0.25">
      <c r="A27" s="32" t="s">
        <v>119</v>
      </c>
      <c r="B27" s="30">
        <v>0</v>
      </c>
    </row>
    <row r="28" spans="1:3" x14ac:dyDescent="0.25">
      <c r="A28" s="32" t="s">
        <v>116</v>
      </c>
      <c r="B28" s="30">
        <v>930</v>
      </c>
    </row>
    <row r="29" spans="1:3" s="10" customFormat="1" x14ac:dyDescent="0.25">
      <c r="A29" s="32"/>
      <c r="B29" s="30"/>
    </row>
    <row r="30" spans="1:3" x14ac:dyDescent="0.25">
      <c r="A30" s="20" t="s">
        <v>123</v>
      </c>
    </row>
    <row r="31" spans="1:3" x14ac:dyDescent="0.25">
      <c r="A31" s="31" t="s">
        <v>115</v>
      </c>
      <c r="B31" t="s">
        <v>114</v>
      </c>
    </row>
    <row r="32" spans="1:3" x14ac:dyDescent="0.25">
      <c r="A32" s="32" t="s">
        <v>107</v>
      </c>
      <c r="B32" s="30">
        <v>20</v>
      </c>
    </row>
    <row r="33" spans="1:2" x14ac:dyDescent="0.25">
      <c r="A33" s="32" t="s">
        <v>106</v>
      </c>
      <c r="B33" s="30">
        <v>760</v>
      </c>
    </row>
    <row r="34" spans="1:2" x14ac:dyDescent="0.25">
      <c r="A34" s="32" t="s">
        <v>110</v>
      </c>
      <c r="B34" s="30">
        <v>900</v>
      </c>
    </row>
    <row r="35" spans="1:2" x14ac:dyDescent="0.25">
      <c r="A35" s="32" t="s">
        <v>119</v>
      </c>
      <c r="B35" s="30">
        <v>0</v>
      </c>
    </row>
    <row r="36" spans="1:2" x14ac:dyDescent="0.25">
      <c r="A36" s="32" t="s">
        <v>116</v>
      </c>
      <c r="B36" s="30">
        <v>1680</v>
      </c>
    </row>
    <row r="37" spans="1:2" s="10" customFormat="1" x14ac:dyDescent="0.25">
      <c r="A37" s="32"/>
      <c r="B37" s="30"/>
    </row>
    <row r="38" spans="1:2" x14ac:dyDescent="0.25">
      <c r="A38" s="20" t="s">
        <v>127</v>
      </c>
    </row>
    <row r="39" spans="1:2" x14ac:dyDescent="0.25">
      <c r="A39" s="31" t="s">
        <v>115</v>
      </c>
      <c r="B39" t="s">
        <v>114</v>
      </c>
    </row>
    <row r="40" spans="1:2" x14ac:dyDescent="0.25">
      <c r="A40" s="32" t="s">
        <v>120</v>
      </c>
      <c r="B40" s="30">
        <v>1100</v>
      </c>
    </row>
    <row r="41" spans="1:2" x14ac:dyDescent="0.25">
      <c r="A41" s="32" t="s">
        <v>116</v>
      </c>
      <c r="B41" s="30">
        <v>1100</v>
      </c>
    </row>
    <row r="43" spans="1:2" x14ac:dyDescent="0.25">
      <c r="A43" s="20" t="s">
        <v>124</v>
      </c>
    </row>
    <row r="44" spans="1:2" x14ac:dyDescent="0.25">
      <c r="A44" s="31" t="s">
        <v>115</v>
      </c>
      <c r="B44" t="s">
        <v>114</v>
      </c>
    </row>
    <row r="45" spans="1:2" x14ac:dyDescent="0.25">
      <c r="A45" s="32" t="s">
        <v>107</v>
      </c>
      <c r="B45" s="30">
        <v>2225</v>
      </c>
    </row>
    <row r="46" spans="1:2" x14ac:dyDescent="0.25">
      <c r="A46" s="32" t="s">
        <v>106</v>
      </c>
      <c r="B46" s="30">
        <v>740</v>
      </c>
    </row>
    <row r="47" spans="1:2" x14ac:dyDescent="0.25">
      <c r="A47" s="32" t="s">
        <v>110</v>
      </c>
      <c r="B47" s="30">
        <v>500</v>
      </c>
    </row>
    <row r="48" spans="1:2" x14ac:dyDescent="0.25">
      <c r="A48" s="32" t="s">
        <v>119</v>
      </c>
      <c r="B48" s="30">
        <v>0</v>
      </c>
    </row>
    <row r="49" spans="1:2" x14ac:dyDescent="0.25">
      <c r="A49" s="32" t="s">
        <v>116</v>
      </c>
      <c r="B49" s="30">
        <v>3465</v>
      </c>
    </row>
    <row r="51" spans="1:2" x14ac:dyDescent="0.25">
      <c r="A51" s="11" t="s">
        <v>128</v>
      </c>
    </row>
    <row r="52" spans="1:2" x14ac:dyDescent="0.25">
      <c r="A52" s="31" t="s">
        <v>115</v>
      </c>
      <c r="B52" t="s">
        <v>114</v>
      </c>
    </row>
    <row r="53" spans="1:2" x14ac:dyDescent="0.25">
      <c r="A53" s="32" t="s">
        <v>120</v>
      </c>
      <c r="B53" s="30">
        <v>225</v>
      </c>
    </row>
    <row r="54" spans="1:2" x14ac:dyDescent="0.25">
      <c r="A54" s="32" t="s">
        <v>116</v>
      </c>
      <c r="B54" s="30">
        <v>225</v>
      </c>
    </row>
    <row r="55" spans="1:2" ht="16.5" customHeight="1" x14ac:dyDescent="0.25"/>
    <row r="56" spans="1:2" s="10" customFormat="1" ht="16.5" customHeight="1" x14ac:dyDescent="0.25"/>
    <row r="57" spans="1:2" s="10" customFormat="1" ht="16.5" customHeight="1" x14ac:dyDescent="0.25"/>
    <row r="58" spans="1:2" s="10" customFormat="1" ht="16.5" customHeight="1" x14ac:dyDescent="0.25">
      <c r="A58" s="11" t="s">
        <v>47</v>
      </c>
    </row>
    <row r="59" spans="1:2" s="10" customFormat="1" ht="16.5" customHeight="1" x14ac:dyDescent="0.25">
      <c r="A59" s="11" t="s">
        <v>112</v>
      </c>
      <c r="B59" s="11" t="s">
        <v>113</v>
      </c>
    </row>
    <row r="60" spans="1:2" s="10" customFormat="1" ht="16.5" customHeight="1" x14ac:dyDescent="0.25">
      <c r="A60" s="10" t="s">
        <v>105</v>
      </c>
      <c r="B60" s="10">
        <v>1399</v>
      </c>
    </row>
    <row r="61" spans="1:2" s="10" customFormat="1" ht="16.5" customHeight="1" x14ac:dyDescent="0.25">
      <c r="A61" s="10" t="s">
        <v>106</v>
      </c>
      <c r="B61" s="10">
        <v>8</v>
      </c>
    </row>
    <row r="62" spans="1:2" s="10" customFormat="1" ht="16.5" customHeight="1" x14ac:dyDescent="0.25">
      <c r="A62" s="10" t="s">
        <v>110</v>
      </c>
      <c r="B62" s="10">
        <v>518</v>
      </c>
    </row>
    <row r="63" spans="1:2" s="10" customFormat="1" ht="16.5" customHeight="1" x14ac:dyDescent="0.25">
      <c r="A63" s="10" t="s">
        <v>107</v>
      </c>
      <c r="B63" s="10">
        <v>59</v>
      </c>
    </row>
    <row r="64" spans="1:2" s="10" customFormat="1" ht="16.5" customHeight="1" x14ac:dyDescent="0.25">
      <c r="A64" s="10" t="s">
        <v>108</v>
      </c>
      <c r="B64" s="10">
        <v>126</v>
      </c>
    </row>
    <row r="65" spans="1:4" s="10" customFormat="1" ht="16.5" customHeight="1" x14ac:dyDescent="0.25">
      <c r="A65" s="10" t="s">
        <v>109</v>
      </c>
      <c r="B65" s="10">
        <v>93</v>
      </c>
    </row>
    <row r="66" spans="1:4" ht="16.5" customHeight="1" x14ac:dyDescent="0.25">
      <c r="A66" t="s">
        <v>129</v>
      </c>
      <c r="B66">
        <v>2203</v>
      </c>
    </row>
    <row r="67" spans="1:4" ht="16.5" customHeight="1" x14ac:dyDescent="0.25"/>
    <row r="68" spans="1:4" ht="63.75" customHeight="1" x14ac:dyDescent="0.25">
      <c r="A68" s="7" t="s">
        <v>112</v>
      </c>
      <c r="B68" s="7" t="s">
        <v>113</v>
      </c>
      <c r="C68" s="7" t="s">
        <v>130</v>
      </c>
      <c r="D68" s="2"/>
    </row>
    <row r="69" spans="1:4" x14ac:dyDescent="0.25">
      <c r="A69" s="2" t="s">
        <v>105</v>
      </c>
      <c r="B69" s="6">
        <f>B60+GETPIVOTDATA("Remaining",$A$2,"Spatial Area","Urban brownfield")+C15+GETPIVOTDATA("Total",$A$19,"Spatial Area","Urban brownfield")+GETPIVOTDATA("Total",$A$24,"Spatial Area","Urban brownfield")</f>
        <v>4262.8999999999996</v>
      </c>
      <c r="C69" s="35">
        <f t="shared" ref="C69:C75" si="0">B69/$B$75</f>
        <v>0.2483715347774916</v>
      </c>
    </row>
    <row r="70" spans="1:4" x14ac:dyDescent="0.25">
      <c r="A70" s="2" t="s">
        <v>106</v>
      </c>
      <c r="B70" s="10">
        <f>B61+GETPIVOTDATA("Remaining",$A$2,"Spatial Area","Greenfield edge of Kenilworth")+GETPIVOTDATA("Total",$A$31,"Spatial Area","Greenfield edge of Kenilworth")+GETPIVOTDATA("Total",$A$44,"Spatial Area","Greenfield edge of Kenilworth")</f>
        <v>1604</v>
      </c>
      <c r="C70" s="35">
        <f t="shared" si="0"/>
        <v>9.34546768122866E-2</v>
      </c>
    </row>
    <row r="71" spans="1:4" x14ac:dyDescent="0.25">
      <c r="A71" s="2" t="s">
        <v>110</v>
      </c>
      <c r="B71" s="10">
        <f>B62+GETPIVOTDATA("Remaining",$A$2,"Spatial Area","Greenfield edge of Warwick, Leamington and Whitnash")+GETPIVOTDATA("Total",$A$12,"Spatial Area","Greenfield edge of Warwick, Leamington and Whitnash")+GETPIVOTDATA("Total",$A$31,"Spatial Area","Greenfield edge of Warwick, Leamington and Whitnash")+GETPIVOTDATA("Total",$A$44,"Spatial Area","Greenfield edge of Warwick, Leamington and Whitnash")</f>
        <v>6768</v>
      </c>
      <c r="C71" s="35">
        <f t="shared" si="0"/>
        <v>0.39432746425533399</v>
      </c>
    </row>
    <row r="72" spans="1:4" s="10" customFormat="1" x14ac:dyDescent="0.25">
      <c r="A72" s="2" t="s">
        <v>107</v>
      </c>
      <c r="B72" s="10">
        <f>B63+GETPIVOTDATA("Remaining",$A$2,"Spatial Area","Greenfield edge of Coventry")+GETPIVOTDATA("Total",$A$31,"Spatial Area","Greenfield edge of Coventry")+GETPIVOTDATA("Total",$A$44,"Spatial Area","Greenfield edge of Coventry")</f>
        <v>2471</v>
      </c>
      <c r="C72" s="35">
        <f t="shared" si="0"/>
        <v>0.14396914364286795</v>
      </c>
    </row>
    <row r="73" spans="1:4" x14ac:dyDescent="0.25">
      <c r="A73" s="2" t="s">
        <v>108</v>
      </c>
      <c r="B73" s="10">
        <f>B64+GETPIVOTDATA("Remaining",$A$2,"Spatial Area","Growth villages")+GETPIVOTDATA("Total",$A$39,"Spatial Area","Growth Villages")+GETPIVOTDATA("Total",$A$52,"Spatial Area","Growth Villages")</f>
        <v>1843</v>
      </c>
      <c r="C73" s="35">
        <f t="shared" si="0"/>
        <v>0.1073796567113742</v>
      </c>
    </row>
    <row r="74" spans="1:4" x14ac:dyDescent="0.25">
      <c r="A74" s="2" t="s">
        <v>109</v>
      </c>
      <c r="B74" s="6">
        <f>B65+GETPIVOTDATA("Remaining",$A$2,"Spatial Area","Elsewhere")+C13+GETPIVOTDATA("Total",$A$24,"Spatial Area","Elsewhere")</f>
        <v>214.5</v>
      </c>
      <c r="C74" s="35">
        <f t="shared" si="0"/>
        <v>1.2497523800645558E-2</v>
      </c>
    </row>
    <row r="75" spans="1:4" s="10" customFormat="1" x14ac:dyDescent="0.25">
      <c r="A75" s="2" t="s">
        <v>129</v>
      </c>
      <c r="B75" s="34">
        <f>SUM(B69:B74)</f>
        <v>17163.400000000001</v>
      </c>
      <c r="C75" s="35">
        <f t="shared" si="0"/>
        <v>1</v>
      </c>
    </row>
    <row r="76" spans="1:4" x14ac:dyDescent="0.25">
      <c r="A76" s="2" t="s">
        <v>111</v>
      </c>
      <c r="B76" s="6">
        <f>'a) All Sites'!B10</f>
        <v>707</v>
      </c>
      <c r="C76" s="10"/>
    </row>
    <row r="77" spans="1:4" x14ac:dyDescent="0.25">
      <c r="A77" s="2" t="s">
        <v>17</v>
      </c>
      <c r="B77" s="15">
        <f>SUM(B69:B74,B76:B76)</f>
        <v>17870.400000000001</v>
      </c>
    </row>
    <row r="79" spans="1:4" ht="30" x14ac:dyDescent="0.25">
      <c r="A79" s="2" t="s">
        <v>132</v>
      </c>
    </row>
    <row r="80" spans="1:4" ht="30" x14ac:dyDescent="0.25">
      <c r="A80" s="2" t="s">
        <v>131</v>
      </c>
    </row>
  </sheetData>
  <pageMargins left="0.7" right="0.7" top="0.75" bottom="0.75" header="0.3" footer="0.3"/>
  <pageSetup paperSize="8" fitToHeight="0" orientation="landscape" r:id="rId9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O41"/>
  <sheetViews>
    <sheetView topLeftCell="A10" workbookViewId="0">
      <selection activeCell="K34" sqref="J22:K34"/>
    </sheetView>
  </sheetViews>
  <sheetFormatPr defaultRowHeight="15.75" customHeight="1" x14ac:dyDescent="0.25"/>
  <cols>
    <col min="1" max="1" width="31.140625" style="36" customWidth="1"/>
    <col min="2" max="2" width="15.42578125" style="17" customWidth="1"/>
    <col min="3" max="3" width="15.7109375" style="17" customWidth="1"/>
    <col min="4" max="4" width="12.28515625" style="17" customWidth="1"/>
    <col min="5" max="6" width="9.140625" style="17"/>
    <col min="7" max="7" width="18.28515625" style="17" bestFit="1" customWidth="1"/>
    <col min="8" max="8" width="17.28515625" style="17" bestFit="1" customWidth="1"/>
    <col min="9" max="9" width="9.140625" style="17"/>
    <col min="10" max="10" width="22" style="17" bestFit="1" customWidth="1"/>
    <col min="11" max="11" width="12" style="17" bestFit="1" customWidth="1"/>
    <col min="12" max="12" width="9.140625" style="17"/>
    <col min="13" max="13" width="17.7109375" style="17" bestFit="1" customWidth="1"/>
    <col min="14" max="14" width="12" style="17" bestFit="1" customWidth="1"/>
    <col min="15" max="16384" width="9.140625" style="17"/>
  </cols>
  <sheetData>
    <row r="1" spans="1:12" ht="15.75" customHeight="1" x14ac:dyDescent="0.25">
      <c r="A1" s="40" t="s">
        <v>120</v>
      </c>
      <c r="B1" s="39" t="s">
        <v>47</v>
      </c>
      <c r="C1" s="39" t="s">
        <v>122</v>
      </c>
      <c r="D1" s="39" t="s">
        <v>149</v>
      </c>
      <c r="E1" s="41" t="s">
        <v>17</v>
      </c>
      <c r="I1"/>
      <c r="L1"/>
    </row>
    <row r="2" spans="1:12" ht="15.75" customHeight="1" x14ac:dyDescent="0.25">
      <c r="A2" s="42" t="s">
        <v>26</v>
      </c>
      <c r="B2" s="37">
        <v>0</v>
      </c>
      <c r="C2" s="37">
        <f>GETPIVOTDATA("Remaining",$G$22,"Village","Baginton")</f>
        <v>1</v>
      </c>
      <c r="D2" s="37">
        <f>GETPIVOTDATA("Total",$J$22,"Spatial Area","Growth Villages","Village","Baginton")</f>
        <v>80</v>
      </c>
      <c r="E2" s="43">
        <f>SUM(B2:D2)</f>
        <v>81</v>
      </c>
      <c r="I2"/>
      <c r="L2"/>
    </row>
    <row r="3" spans="1:12" ht="15.75" customHeight="1" x14ac:dyDescent="0.25">
      <c r="A3" s="42" t="s">
        <v>25</v>
      </c>
      <c r="B3" s="37">
        <v>42</v>
      </c>
      <c r="C3" s="37">
        <f>GETPIVOTDATA("Remaining",$G$22,"Village","Barford")</f>
        <v>78</v>
      </c>
      <c r="D3" s="37">
        <f>GETPIVOTDATA("Total",$J$22,"Spatial Area","Growth Villages","Village","Barford")</f>
        <v>87</v>
      </c>
      <c r="E3" s="43">
        <f t="shared" ref="E3:E38" si="0">SUM(B3:D3)</f>
        <v>207</v>
      </c>
      <c r="I3"/>
      <c r="L3"/>
    </row>
    <row r="4" spans="1:12" ht="15.75" customHeight="1" x14ac:dyDescent="0.25">
      <c r="A4" s="42" t="s">
        <v>148</v>
      </c>
      <c r="B4" s="37">
        <v>2</v>
      </c>
      <c r="C4" s="37">
        <f>GETPIVOTDATA("Remaining",$G$22,"Village","Bishop’s Tachbrook")+GETPIVOTDATA("Total",$M$22,"Village","Bishops Tachbrook")</f>
        <v>200</v>
      </c>
      <c r="D4" s="37">
        <f>GETPIVOTDATA("Total",$J$22,"Spatial Area","Growth Villages","Village","Bishop’s Tachbrook")</f>
        <v>0</v>
      </c>
      <c r="E4" s="43">
        <f t="shared" si="0"/>
        <v>202</v>
      </c>
      <c r="I4"/>
      <c r="L4"/>
    </row>
    <row r="5" spans="1:12" ht="15.75" customHeight="1" x14ac:dyDescent="0.25">
      <c r="A5" s="42" t="s">
        <v>27</v>
      </c>
      <c r="B5" s="37">
        <v>34</v>
      </c>
      <c r="C5" s="37">
        <f>GETPIVOTDATA("Remaining",$G$22,"Village","Burton Green")</f>
        <v>2</v>
      </c>
      <c r="D5" s="37">
        <f>GETPIVOTDATA("Total",$J$22,"Spatial Area","Growth Villages","Village","Burton Green")</f>
        <v>90</v>
      </c>
      <c r="E5" s="43">
        <f t="shared" si="0"/>
        <v>126</v>
      </c>
      <c r="I5"/>
      <c r="L5"/>
    </row>
    <row r="6" spans="1:12" ht="15.75" customHeight="1" x14ac:dyDescent="0.25">
      <c r="A6" s="42" t="s">
        <v>22</v>
      </c>
      <c r="B6" s="37">
        <v>7</v>
      </c>
      <c r="C6" s="37">
        <f>GETPIVOTDATA("Remaining",$G$22,"Village","Cubbington")</f>
        <v>12</v>
      </c>
      <c r="D6" s="37">
        <f>GETPIVOTDATA("Total",$J$22,"Spatial Area","Growth Villages","Village","Cubbington")</f>
        <v>195</v>
      </c>
      <c r="E6" s="43">
        <f t="shared" si="0"/>
        <v>214</v>
      </c>
      <c r="I6"/>
      <c r="L6"/>
    </row>
    <row r="7" spans="1:12" ht="15.75" customHeight="1" x14ac:dyDescent="0.25">
      <c r="A7" s="42" t="s">
        <v>30</v>
      </c>
      <c r="B7" s="38">
        <v>0</v>
      </c>
      <c r="C7" s="37">
        <v>0</v>
      </c>
      <c r="D7" s="37">
        <f>GETPIVOTDATA("Total",$J$22,"Spatial Area","Growth Villages","Village","Hampton Magna")</f>
        <v>245</v>
      </c>
      <c r="E7" s="43">
        <f t="shared" si="0"/>
        <v>245</v>
      </c>
      <c r="I7"/>
      <c r="L7"/>
    </row>
    <row r="8" spans="1:12" ht="15.75" customHeight="1" x14ac:dyDescent="0.25">
      <c r="A8" s="42" t="s">
        <v>28</v>
      </c>
      <c r="B8" s="37">
        <v>13</v>
      </c>
      <c r="C8" s="37">
        <v>0</v>
      </c>
      <c r="D8" s="37">
        <f>GETPIVOTDATA("Total",$J$22,"Spatial Area","Growth Villages","Village","Hatton Park")</f>
        <v>175</v>
      </c>
      <c r="E8" s="43">
        <f t="shared" si="0"/>
        <v>188</v>
      </c>
      <c r="I8"/>
      <c r="L8"/>
    </row>
    <row r="9" spans="1:12" ht="15.75" customHeight="1" x14ac:dyDescent="0.25">
      <c r="A9" s="42" t="s">
        <v>23</v>
      </c>
      <c r="B9" s="37">
        <v>12</v>
      </c>
      <c r="C9" s="37">
        <f>GETPIVOTDATA("Remaining",$G$22,"Village","Kingswood")</f>
        <v>23</v>
      </c>
      <c r="D9" s="37">
        <f>GETPIVOTDATA("Total",$J$22,"Spatial Area","Growth Villages","Village","Kingswood")</f>
        <v>48</v>
      </c>
      <c r="E9" s="43">
        <f t="shared" si="0"/>
        <v>83</v>
      </c>
      <c r="I9"/>
      <c r="L9"/>
    </row>
    <row r="10" spans="1:12" ht="15.75" customHeight="1" x14ac:dyDescent="0.25">
      <c r="A10" s="42" t="s">
        <v>29</v>
      </c>
      <c r="B10" s="38">
        <v>0</v>
      </c>
      <c r="C10" s="37">
        <v>0</v>
      </c>
      <c r="D10" s="37">
        <f>GETPIVOTDATA("Total",$J$22,"Spatial Area","Growth Villages","Village","Leek Wootton")</f>
        <v>120</v>
      </c>
      <c r="E10" s="43">
        <f t="shared" si="0"/>
        <v>120</v>
      </c>
      <c r="I10"/>
      <c r="L10"/>
    </row>
    <row r="11" spans="1:12" ht="15.75" customHeight="1" x14ac:dyDescent="0.25">
      <c r="A11" s="42" t="s">
        <v>24</v>
      </c>
      <c r="B11" s="37">
        <v>16</v>
      </c>
      <c r="C11" s="37">
        <f>GETPIVOTDATA("Remaining",$G$22,"Village","Radford Semele")+GETPIVOTDATA("Total",$M$22,"Village","Radford Semele")</f>
        <v>301</v>
      </c>
      <c r="D11" s="37">
        <f>GETPIVOTDATA("Total",$J$22,"Spatial Area","Growth Villages","Village","Radford Semele")</f>
        <v>60</v>
      </c>
      <c r="E11" s="43">
        <f t="shared" si="0"/>
        <v>377</v>
      </c>
      <c r="I11"/>
      <c r="L11"/>
    </row>
    <row r="12" spans="1:12" ht="15.75" customHeight="1" x14ac:dyDescent="0.25">
      <c r="A12" s="44" t="s">
        <v>150</v>
      </c>
      <c r="B12" s="43">
        <f t="shared" ref="B12:D12" si="1">SUM(B2:B11)</f>
        <v>126</v>
      </c>
      <c r="C12" s="43">
        <f t="shared" si="1"/>
        <v>617</v>
      </c>
      <c r="D12" s="43">
        <f t="shared" si="1"/>
        <v>1100</v>
      </c>
      <c r="E12" s="43">
        <f>SUM(E2:E11)</f>
        <v>1843</v>
      </c>
      <c r="I12" s="10"/>
      <c r="L12" s="10"/>
    </row>
    <row r="13" spans="1:12" ht="15.75" customHeight="1" x14ac:dyDescent="0.25">
      <c r="A13" s="42"/>
      <c r="B13" s="43"/>
      <c r="C13" s="43"/>
      <c r="D13" s="43"/>
      <c r="E13" s="43"/>
      <c r="I13" s="10"/>
      <c r="L13" s="10"/>
    </row>
    <row r="14" spans="1:12" ht="15.75" customHeight="1" x14ac:dyDescent="0.25">
      <c r="A14" s="40" t="s">
        <v>133</v>
      </c>
      <c r="B14" s="37"/>
      <c r="C14" s="37"/>
      <c r="D14" s="37"/>
      <c r="E14" s="43"/>
      <c r="I14"/>
      <c r="L14"/>
    </row>
    <row r="15" spans="1:12" ht="15.75" customHeight="1" x14ac:dyDescent="0.25">
      <c r="A15" s="42" t="s">
        <v>76</v>
      </c>
      <c r="B15" s="38">
        <v>0</v>
      </c>
      <c r="C15" s="37">
        <f>GETPIVOTDATA("Remaining",$G$22,"Village","Ashow")</f>
        <v>1</v>
      </c>
      <c r="D15" s="37">
        <v>0</v>
      </c>
      <c r="E15" s="43">
        <f t="shared" si="0"/>
        <v>1</v>
      </c>
      <c r="I15"/>
      <c r="L15"/>
    </row>
    <row r="16" spans="1:12" ht="15.75" customHeight="1" x14ac:dyDescent="0.25">
      <c r="A16" s="42" t="s">
        <v>71</v>
      </c>
      <c r="B16" s="37">
        <v>2</v>
      </c>
      <c r="C16" s="37">
        <f>GETPIVOTDATA("Remaining",$G$22,"Village","Baddesley Clinton")</f>
        <v>23</v>
      </c>
      <c r="D16" s="37">
        <v>0</v>
      </c>
      <c r="E16" s="43">
        <f t="shared" si="0"/>
        <v>25</v>
      </c>
      <c r="I16"/>
      <c r="J16"/>
      <c r="K16"/>
      <c r="L16"/>
    </row>
    <row r="17" spans="1:15" ht="15.75" customHeight="1" x14ac:dyDescent="0.25">
      <c r="A17" s="42" t="s">
        <v>75</v>
      </c>
      <c r="B17" s="37">
        <v>1</v>
      </c>
      <c r="C17" s="37">
        <f>GETPIVOTDATA("Remaining",$G$22,"Village","Beausale")</f>
        <v>4</v>
      </c>
      <c r="D17" s="37">
        <v>0</v>
      </c>
      <c r="E17" s="43">
        <f t="shared" si="0"/>
        <v>5</v>
      </c>
      <c r="I17"/>
      <c r="J17"/>
      <c r="K17"/>
      <c r="L17"/>
    </row>
    <row r="18" spans="1:15" ht="15.75" customHeight="1" x14ac:dyDescent="0.25">
      <c r="A18" s="42" t="s">
        <v>77</v>
      </c>
      <c r="B18" s="37">
        <v>1</v>
      </c>
      <c r="C18" s="37">
        <f>GETPIVOTDATA("Remaining",$G$22,"Village","Bubbenhall")</f>
        <v>1</v>
      </c>
      <c r="D18" s="37">
        <v>0</v>
      </c>
      <c r="E18" s="43">
        <f t="shared" si="0"/>
        <v>2</v>
      </c>
      <c r="I18"/>
      <c r="J18"/>
      <c r="K18"/>
      <c r="L18"/>
    </row>
    <row r="19" spans="1:15" ht="15.75" customHeight="1" x14ac:dyDescent="0.25">
      <c r="A19" s="42" t="s">
        <v>134</v>
      </c>
      <c r="B19" s="37">
        <v>0</v>
      </c>
      <c r="C19" s="37">
        <v>0</v>
      </c>
      <c r="D19" s="37">
        <v>0</v>
      </c>
      <c r="E19" s="43">
        <f t="shared" si="0"/>
        <v>0</v>
      </c>
      <c r="I19"/>
      <c r="J19"/>
      <c r="K19"/>
      <c r="L19"/>
    </row>
    <row r="20" spans="1:15" ht="15.75" customHeight="1" x14ac:dyDescent="0.25">
      <c r="A20" s="42" t="s">
        <v>135</v>
      </c>
      <c r="B20" s="37">
        <v>0</v>
      </c>
      <c r="C20" s="37">
        <v>0</v>
      </c>
      <c r="D20" s="37">
        <v>0</v>
      </c>
      <c r="E20" s="43">
        <f t="shared" si="0"/>
        <v>0</v>
      </c>
      <c r="I20"/>
      <c r="J20"/>
      <c r="K20"/>
      <c r="L20"/>
    </row>
    <row r="21" spans="1:15" ht="15.75" customHeight="1" x14ac:dyDescent="0.25">
      <c r="A21" s="42" t="s">
        <v>136</v>
      </c>
      <c r="B21" s="37">
        <v>0</v>
      </c>
      <c r="C21" s="37">
        <v>0</v>
      </c>
      <c r="D21" s="37">
        <v>0</v>
      </c>
      <c r="E21" s="43">
        <f t="shared" si="0"/>
        <v>0</v>
      </c>
    </row>
    <row r="22" spans="1:15" ht="15.75" customHeight="1" x14ac:dyDescent="0.25">
      <c r="A22" s="42" t="s">
        <v>92</v>
      </c>
      <c r="B22" s="37">
        <v>0</v>
      </c>
      <c r="C22" s="37">
        <v>0</v>
      </c>
      <c r="D22" s="37">
        <v>0</v>
      </c>
      <c r="E22" s="43">
        <f t="shared" si="0"/>
        <v>0</v>
      </c>
      <c r="G22" s="50" t="s">
        <v>115</v>
      </c>
      <c r="H22" s="37" t="s">
        <v>117</v>
      </c>
      <c r="J22" s="50" t="s">
        <v>115</v>
      </c>
      <c r="K22" s="37" t="s">
        <v>114</v>
      </c>
      <c r="M22" s="31" t="s">
        <v>115</v>
      </c>
      <c r="N22" t="s">
        <v>114</v>
      </c>
      <c r="O22"/>
    </row>
    <row r="23" spans="1:15" ht="15.75" customHeight="1" x14ac:dyDescent="0.25">
      <c r="A23" s="42" t="s">
        <v>137</v>
      </c>
      <c r="B23" s="37">
        <v>0</v>
      </c>
      <c r="C23" s="37">
        <v>0</v>
      </c>
      <c r="D23" s="37">
        <v>0</v>
      </c>
      <c r="E23" s="43">
        <f t="shared" si="0"/>
        <v>0</v>
      </c>
      <c r="G23" s="51" t="s">
        <v>76</v>
      </c>
      <c r="H23" s="52">
        <v>1</v>
      </c>
      <c r="J23" s="51" t="s">
        <v>120</v>
      </c>
      <c r="K23" s="52">
        <v>1100</v>
      </c>
      <c r="M23" s="32" t="s">
        <v>51</v>
      </c>
      <c r="N23" s="30">
        <v>50</v>
      </c>
      <c r="O23"/>
    </row>
    <row r="24" spans="1:15" ht="15.75" customHeight="1" x14ac:dyDescent="0.25">
      <c r="A24" s="42" t="s">
        <v>138</v>
      </c>
      <c r="B24" s="37">
        <v>0</v>
      </c>
      <c r="C24" s="37">
        <v>0</v>
      </c>
      <c r="D24" s="37">
        <v>0</v>
      </c>
      <c r="E24" s="43">
        <f t="shared" si="0"/>
        <v>0</v>
      </c>
      <c r="G24" s="51" t="s">
        <v>71</v>
      </c>
      <c r="H24" s="52">
        <v>23</v>
      </c>
      <c r="J24" s="53" t="s">
        <v>26</v>
      </c>
      <c r="K24" s="52">
        <v>80</v>
      </c>
      <c r="M24" s="32" t="s">
        <v>24</v>
      </c>
      <c r="N24" s="30">
        <v>175</v>
      </c>
      <c r="O24"/>
    </row>
    <row r="25" spans="1:15" ht="15.75" customHeight="1" x14ac:dyDescent="0.25">
      <c r="A25" s="42" t="s">
        <v>139</v>
      </c>
      <c r="B25" s="38">
        <v>0</v>
      </c>
      <c r="C25" s="37">
        <f>GETPIVOTDATA("Remaining",$G$22,"Village","Hill wootton")</f>
        <v>1</v>
      </c>
      <c r="D25" s="37">
        <v>0</v>
      </c>
      <c r="E25" s="43">
        <f t="shared" si="0"/>
        <v>1</v>
      </c>
      <c r="G25" s="51" t="s">
        <v>26</v>
      </c>
      <c r="H25" s="52">
        <v>1</v>
      </c>
      <c r="J25" s="53" t="s">
        <v>25</v>
      </c>
      <c r="K25" s="52">
        <v>87</v>
      </c>
      <c r="M25" s="32" t="s">
        <v>116</v>
      </c>
      <c r="N25" s="30">
        <v>225</v>
      </c>
      <c r="O25"/>
    </row>
    <row r="26" spans="1:15" ht="15.75" customHeight="1" x14ac:dyDescent="0.25">
      <c r="A26" s="42" t="s">
        <v>74</v>
      </c>
      <c r="B26" s="37">
        <v>0</v>
      </c>
      <c r="C26" s="37">
        <v>0</v>
      </c>
      <c r="D26" s="37">
        <v>0</v>
      </c>
      <c r="E26" s="43">
        <f t="shared" si="0"/>
        <v>0</v>
      </c>
      <c r="G26" s="51" t="s">
        <v>25</v>
      </c>
      <c r="H26" s="52">
        <v>78</v>
      </c>
      <c r="J26" s="53" t="s">
        <v>148</v>
      </c>
      <c r="K26" s="52">
        <v>0</v>
      </c>
      <c r="M26"/>
      <c r="N26"/>
      <c r="O26"/>
    </row>
    <row r="27" spans="1:15" ht="15.75" customHeight="1" x14ac:dyDescent="0.25">
      <c r="A27" s="42" t="s">
        <v>140</v>
      </c>
      <c r="B27" s="37">
        <v>0</v>
      </c>
      <c r="C27" s="37">
        <v>0</v>
      </c>
      <c r="D27" s="37">
        <v>0</v>
      </c>
      <c r="E27" s="43">
        <f t="shared" si="0"/>
        <v>0</v>
      </c>
      <c r="G27" s="51" t="s">
        <v>75</v>
      </c>
      <c r="H27" s="52">
        <v>4</v>
      </c>
      <c r="J27" s="53" t="s">
        <v>27</v>
      </c>
      <c r="K27" s="52">
        <v>90</v>
      </c>
      <c r="M27"/>
      <c r="N27"/>
      <c r="O27"/>
    </row>
    <row r="28" spans="1:15" ht="15.75" customHeight="1" x14ac:dyDescent="0.25">
      <c r="A28" s="42" t="s">
        <v>141</v>
      </c>
      <c r="B28" s="37">
        <v>0</v>
      </c>
      <c r="C28" s="37">
        <v>0</v>
      </c>
      <c r="D28" s="37">
        <v>0</v>
      </c>
      <c r="E28" s="43">
        <f t="shared" si="0"/>
        <v>0</v>
      </c>
      <c r="G28" s="51" t="s">
        <v>148</v>
      </c>
      <c r="H28" s="52">
        <v>150</v>
      </c>
      <c r="J28" s="53" t="s">
        <v>22</v>
      </c>
      <c r="K28" s="52">
        <v>195</v>
      </c>
      <c r="M28"/>
      <c r="N28"/>
      <c r="O28"/>
    </row>
    <row r="29" spans="1:15" ht="15.75" customHeight="1" x14ac:dyDescent="0.25">
      <c r="A29" s="42" t="s">
        <v>142</v>
      </c>
      <c r="B29" s="37">
        <v>3</v>
      </c>
      <c r="C29" s="38">
        <v>0</v>
      </c>
      <c r="D29" s="37">
        <v>0</v>
      </c>
      <c r="E29" s="43">
        <f t="shared" si="0"/>
        <v>3</v>
      </c>
      <c r="G29" s="51" t="s">
        <v>77</v>
      </c>
      <c r="H29" s="52">
        <v>1</v>
      </c>
      <c r="J29" s="53" t="s">
        <v>30</v>
      </c>
      <c r="K29" s="52">
        <v>245</v>
      </c>
      <c r="M29"/>
      <c r="N29"/>
      <c r="O29"/>
    </row>
    <row r="30" spans="1:15" ht="15.75" customHeight="1" x14ac:dyDescent="0.25">
      <c r="A30" s="42" t="s">
        <v>94</v>
      </c>
      <c r="B30" s="38">
        <v>0</v>
      </c>
      <c r="C30" s="37">
        <f>GETPIVOTDATA("Remaining",$G$22,"Village","Offchurch")</f>
        <v>2</v>
      </c>
      <c r="D30" s="37">
        <v>0</v>
      </c>
      <c r="E30" s="43">
        <f t="shared" si="0"/>
        <v>2</v>
      </c>
      <c r="G30" s="51" t="s">
        <v>27</v>
      </c>
      <c r="H30" s="52">
        <v>2</v>
      </c>
      <c r="J30" s="53" t="s">
        <v>28</v>
      </c>
      <c r="K30" s="52">
        <v>175</v>
      </c>
      <c r="M30"/>
      <c r="N30"/>
      <c r="O30"/>
    </row>
    <row r="31" spans="1:15" ht="15.75" customHeight="1" x14ac:dyDescent="0.25">
      <c r="A31" s="42" t="s">
        <v>143</v>
      </c>
      <c r="B31" s="37">
        <v>1</v>
      </c>
      <c r="C31" s="37">
        <v>0</v>
      </c>
      <c r="D31" s="37">
        <v>0</v>
      </c>
      <c r="E31" s="43">
        <f t="shared" si="0"/>
        <v>1</v>
      </c>
      <c r="G31" s="51" t="s">
        <v>22</v>
      </c>
      <c r="H31" s="52">
        <v>12</v>
      </c>
      <c r="J31" s="53" t="s">
        <v>23</v>
      </c>
      <c r="K31" s="52">
        <v>48</v>
      </c>
      <c r="M31"/>
      <c r="N31"/>
      <c r="O31"/>
    </row>
    <row r="32" spans="1:15" ht="15.75" customHeight="1" x14ac:dyDescent="0.25">
      <c r="A32" s="42" t="s">
        <v>87</v>
      </c>
      <c r="B32" s="37">
        <v>1</v>
      </c>
      <c r="C32" s="37">
        <v>0</v>
      </c>
      <c r="D32" s="37">
        <v>0</v>
      </c>
      <c r="E32" s="43">
        <f t="shared" si="0"/>
        <v>1</v>
      </c>
      <c r="G32" s="51" t="s">
        <v>139</v>
      </c>
      <c r="H32" s="52">
        <v>1</v>
      </c>
      <c r="J32" s="53" t="s">
        <v>29</v>
      </c>
      <c r="K32" s="52">
        <v>120</v>
      </c>
      <c r="M32"/>
      <c r="N32"/>
      <c r="O32"/>
    </row>
    <row r="33" spans="1:15" ht="15.75" customHeight="1" x14ac:dyDescent="0.25">
      <c r="A33" s="42" t="s">
        <v>86</v>
      </c>
      <c r="B33" s="37">
        <v>1</v>
      </c>
      <c r="C33" s="37">
        <f>GETPIVOTDATA("Remaining",$G$22,"Village","Rowington Green")</f>
        <v>2</v>
      </c>
      <c r="D33" s="37">
        <v>0</v>
      </c>
      <c r="E33" s="43">
        <f t="shared" si="0"/>
        <v>3</v>
      </c>
      <c r="G33" s="51" t="s">
        <v>23</v>
      </c>
      <c r="H33" s="52">
        <v>23</v>
      </c>
      <c r="J33" s="53" t="s">
        <v>24</v>
      </c>
      <c r="K33" s="52">
        <v>60</v>
      </c>
      <c r="M33"/>
      <c r="N33"/>
      <c r="O33"/>
    </row>
    <row r="34" spans="1:15" ht="15.75" customHeight="1" x14ac:dyDescent="0.25">
      <c r="A34" s="42" t="s">
        <v>144</v>
      </c>
      <c r="B34" s="37">
        <v>4</v>
      </c>
      <c r="C34" s="37">
        <v>0</v>
      </c>
      <c r="D34" s="37">
        <v>0</v>
      </c>
      <c r="E34" s="43">
        <f t="shared" si="0"/>
        <v>4</v>
      </c>
      <c r="G34" s="51" t="s">
        <v>94</v>
      </c>
      <c r="H34" s="52">
        <v>2</v>
      </c>
      <c r="J34" s="51" t="s">
        <v>116</v>
      </c>
      <c r="K34" s="52">
        <v>1100</v>
      </c>
      <c r="M34"/>
      <c r="N34"/>
      <c r="O34"/>
    </row>
    <row r="35" spans="1:15" ht="15.75" customHeight="1" x14ac:dyDescent="0.25">
      <c r="A35" s="42" t="s">
        <v>145</v>
      </c>
      <c r="B35" s="37">
        <v>2</v>
      </c>
      <c r="C35" s="37">
        <v>0</v>
      </c>
      <c r="D35" s="37">
        <v>0</v>
      </c>
      <c r="E35" s="43">
        <f t="shared" si="0"/>
        <v>2</v>
      </c>
      <c r="G35" s="51" t="s">
        <v>24</v>
      </c>
      <c r="H35" s="52">
        <v>126</v>
      </c>
      <c r="M35"/>
      <c r="N35"/>
      <c r="O35"/>
    </row>
    <row r="36" spans="1:15" ht="15.75" customHeight="1" x14ac:dyDescent="0.25">
      <c r="A36" s="42" t="s">
        <v>72</v>
      </c>
      <c r="B36" s="37">
        <v>2</v>
      </c>
      <c r="C36" s="37">
        <f>GETPIVOTDATA("Remaining",$G$22,"Village","Stoneleigh")</f>
        <v>1</v>
      </c>
      <c r="D36" s="37">
        <v>0</v>
      </c>
      <c r="E36" s="43">
        <f t="shared" si="0"/>
        <v>3</v>
      </c>
      <c r="G36" s="51" t="s">
        <v>86</v>
      </c>
      <c r="H36" s="52">
        <v>2</v>
      </c>
      <c r="M36"/>
      <c r="N36"/>
      <c r="O36"/>
    </row>
    <row r="37" spans="1:15" ht="15.75" customHeight="1" x14ac:dyDescent="0.25">
      <c r="A37" s="42" t="s">
        <v>146</v>
      </c>
      <c r="B37" s="37">
        <v>1</v>
      </c>
      <c r="C37" s="38">
        <v>0</v>
      </c>
      <c r="D37" s="37">
        <v>0</v>
      </c>
      <c r="E37" s="43">
        <f t="shared" si="0"/>
        <v>1</v>
      </c>
      <c r="G37" s="51" t="s">
        <v>72</v>
      </c>
      <c r="H37" s="52">
        <v>1</v>
      </c>
      <c r="M37"/>
      <c r="N37"/>
      <c r="O37"/>
    </row>
    <row r="38" spans="1:15" ht="15.75" customHeight="1" x14ac:dyDescent="0.25">
      <c r="A38" s="42" t="s">
        <v>147</v>
      </c>
      <c r="B38" s="37">
        <v>0</v>
      </c>
      <c r="C38" s="37">
        <v>0</v>
      </c>
      <c r="D38" s="37">
        <v>0</v>
      </c>
      <c r="E38" s="43">
        <f t="shared" si="0"/>
        <v>0</v>
      </c>
      <c r="G38" s="51" t="s">
        <v>119</v>
      </c>
      <c r="H38" s="52">
        <v>6555</v>
      </c>
      <c r="M38"/>
      <c r="N38"/>
      <c r="O38"/>
    </row>
    <row r="39" spans="1:15" ht="15.75" customHeight="1" x14ac:dyDescent="0.25">
      <c r="A39" s="45" t="s">
        <v>151</v>
      </c>
      <c r="B39" s="46">
        <f t="shared" ref="B39:D39" si="2">SUM(B15:B38)</f>
        <v>19</v>
      </c>
      <c r="C39" s="46">
        <f t="shared" si="2"/>
        <v>35</v>
      </c>
      <c r="D39" s="46">
        <f t="shared" si="2"/>
        <v>0</v>
      </c>
      <c r="E39" s="46">
        <f>SUM(E15:E38)</f>
        <v>54</v>
      </c>
      <c r="G39" s="51" t="s">
        <v>116</v>
      </c>
      <c r="H39" s="52">
        <v>6982</v>
      </c>
      <c r="M39"/>
      <c r="N39"/>
      <c r="O39"/>
    </row>
    <row r="40" spans="1:15" ht="15.75" customHeight="1" x14ac:dyDescent="0.25">
      <c r="A40" s="47"/>
      <c r="B40" s="37"/>
      <c r="C40" s="37"/>
      <c r="D40" s="37"/>
      <c r="E40" s="37"/>
    </row>
    <row r="41" spans="1:15" ht="15.75" customHeight="1" x14ac:dyDescent="0.25">
      <c r="A41" s="48" t="s">
        <v>152</v>
      </c>
      <c r="B41" s="49">
        <f>B39+B12</f>
        <v>145</v>
      </c>
      <c r="C41" s="49">
        <f t="shared" ref="C41:E41" si="3">C39+C12</f>
        <v>652</v>
      </c>
      <c r="D41" s="49">
        <f t="shared" si="3"/>
        <v>1100</v>
      </c>
      <c r="E41" s="49">
        <f t="shared" si="3"/>
        <v>1897</v>
      </c>
    </row>
  </sheetData>
  <pageMargins left="0.7" right="0.7" top="0.75" bottom="0.75" header="0.3" footer="0.3"/>
  <pageSetup paperSize="8" scale="91" orientation="landscape" r:id="rId4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/>
    <pageSetUpPr autoPageBreaks="0"/>
  </sheetPr>
  <dimension ref="A1:Q29"/>
  <sheetViews>
    <sheetView showGridLines="0" workbookViewId="0">
      <selection activeCell="H13" sqref="H13"/>
    </sheetView>
  </sheetViews>
  <sheetFormatPr defaultRowHeight="12.75" customHeight="1" x14ac:dyDescent="0.25"/>
  <cols>
    <col min="1" max="1" width="11.85546875" style="137" customWidth="1"/>
    <col min="2" max="2" width="58.5703125" style="137" customWidth="1"/>
    <col min="3" max="3" width="40.5703125" style="137" customWidth="1"/>
    <col min="4" max="4" width="10.28515625" style="137" customWidth="1"/>
    <col min="5" max="5" width="2.85546875" style="137" customWidth="1"/>
    <col min="6" max="16" width="9.28515625" style="137" customWidth="1"/>
    <col min="17" max="17" width="6.85546875" style="137" customWidth="1"/>
    <col min="18" max="16384" width="9.140625" style="137"/>
  </cols>
  <sheetData>
    <row r="1" spans="1:16" ht="11.25" customHeight="1" x14ac:dyDescent="0.25"/>
    <row r="2" spans="1:16" ht="13.5" customHeight="1" x14ac:dyDescent="0.25">
      <c r="A2" s="138" t="s">
        <v>271</v>
      </c>
      <c r="B2" s="138"/>
      <c r="C2" s="138"/>
      <c r="D2" s="138"/>
      <c r="E2" s="138"/>
      <c r="F2" s="138"/>
      <c r="G2" s="138"/>
      <c r="H2" s="138"/>
      <c r="I2" s="138"/>
    </row>
    <row r="3" spans="1:16" ht="13.5" customHeight="1" thickBot="1" x14ac:dyDescent="0.3">
      <c r="F3" s="139" t="s">
        <v>856</v>
      </c>
    </row>
    <row r="4" spans="1:16" ht="26.25" thickBot="1" x14ac:dyDescent="0.3">
      <c r="A4" s="172"/>
      <c r="B4" s="173"/>
      <c r="C4" s="174"/>
      <c r="D4" s="175" t="s">
        <v>857</v>
      </c>
      <c r="E4" s="176"/>
      <c r="F4" s="177" t="s">
        <v>8</v>
      </c>
      <c r="G4" s="178" t="s">
        <v>9</v>
      </c>
      <c r="H4" s="178" t="s">
        <v>10</v>
      </c>
      <c r="I4" s="178" t="s">
        <v>44</v>
      </c>
      <c r="J4" s="178" t="s">
        <v>11</v>
      </c>
      <c r="K4" s="178" t="s">
        <v>12</v>
      </c>
      <c r="L4" s="178" t="s">
        <v>13</v>
      </c>
      <c r="M4" s="178" t="s">
        <v>14</v>
      </c>
      <c r="N4" s="178" t="s">
        <v>15</v>
      </c>
      <c r="O4" s="188" t="s">
        <v>16</v>
      </c>
      <c r="P4" s="197" t="s">
        <v>17</v>
      </c>
    </row>
    <row r="5" spans="1:16" ht="20.25" customHeight="1" x14ac:dyDescent="0.25">
      <c r="A5" s="179" t="s">
        <v>272</v>
      </c>
      <c r="B5" s="167"/>
      <c r="C5" s="180"/>
      <c r="D5" s="181"/>
      <c r="E5" s="155"/>
      <c r="F5" s="142"/>
      <c r="G5" s="143"/>
      <c r="H5" s="143"/>
      <c r="I5" s="143"/>
      <c r="J5" s="143"/>
      <c r="K5" s="143"/>
      <c r="L5" s="143"/>
      <c r="M5" s="143"/>
      <c r="N5" s="143"/>
      <c r="O5" s="189"/>
      <c r="P5" s="198"/>
    </row>
    <row r="6" spans="1:16" ht="14.25" customHeight="1" x14ac:dyDescent="0.25">
      <c r="A6" s="146" t="s">
        <v>276</v>
      </c>
      <c r="B6" s="86" t="s">
        <v>277</v>
      </c>
      <c r="C6" s="147" t="s">
        <v>278</v>
      </c>
      <c r="D6" s="153">
        <v>296</v>
      </c>
      <c r="E6" s="156"/>
      <c r="F6" s="148"/>
      <c r="G6" s="82"/>
      <c r="H6" s="186">
        <v>8</v>
      </c>
      <c r="I6" s="186">
        <v>79</v>
      </c>
      <c r="J6" s="186">
        <v>92</v>
      </c>
      <c r="K6" s="186">
        <v>85</v>
      </c>
      <c r="L6" s="186">
        <v>32</v>
      </c>
      <c r="M6" s="82"/>
      <c r="N6" s="82"/>
      <c r="O6" s="190"/>
      <c r="P6" s="153">
        <f>SUM(F6:O6)</f>
        <v>296</v>
      </c>
    </row>
    <row r="7" spans="1:16" ht="14.25" customHeight="1" x14ac:dyDescent="0.25">
      <c r="A7" s="146" t="s">
        <v>273</v>
      </c>
      <c r="B7" s="86" t="s">
        <v>274</v>
      </c>
      <c r="C7" s="147" t="s">
        <v>275</v>
      </c>
      <c r="D7" s="153">
        <v>1</v>
      </c>
      <c r="E7" s="156"/>
      <c r="F7" s="158"/>
      <c r="G7" s="69"/>
      <c r="H7" s="69"/>
      <c r="I7" s="69"/>
      <c r="J7" s="69"/>
      <c r="K7" s="69"/>
      <c r="L7" s="69"/>
      <c r="M7" s="69"/>
      <c r="N7" s="69"/>
      <c r="O7" s="192"/>
      <c r="P7" s="199"/>
    </row>
    <row r="8" spans="1:16" ht="14.25" customHeight="1" x14ac:dyDescent="0.25">
      <c r="A8" s="146"/>
      <c r="B8" s="86"/>
      <c r="C8" s="147"/>
      <c r="D8" s="153"/>
      <c r="E8" s="156"/>
      <c r="F8" s="148"/>
      <c r="G8" s="82"/>
      <c r="H8" s="82"/>
      <c r="I8" s="82"/>
      <c r="J8" s="82"/>
      <c r="K8" s="82"/>
      <c r="L8" s="82"/>
      <c r="M8" s="82"/>
      <c r="N8" s="82"/>
      <c r="O8" s="190"/>
      <c r="P8" s="153"/>
    </row>
    <row r="9" spans="1:16" ht="20.25" customHeight="1" x14ac:dyDescent="0.25">
      <c r="A9" s="144" t="s">
        <v>66</v>
      </c>
      <c r="B9" s="82"/>
      <c r="C9" s="145"/>
      <c r="D9" s="152"/>
      <c r="E9" s="156"/>
      <c r="F9" s="148"/>
      <c r="G9" s="82"/>
      <c r="H9" s="82"/>
      <c r="I9" s="82"/>
      <c r="J9" s="82"/>
      <c r="K9" s="82"/>
      <c r="L9" s="82"/>
      <c r="M9" s="82"/>
      <c r="N9" s="82"/>
      <c r="O9" s="190"/>
      <c r="P9" s="153"/>
    </row>
    <row r="10" spans="1:16" ht="14.25" customHeight="1" x14ac:dyDescent="0.25">
      <c r="A10" s="146" t="s">
        <v>65</v>
      </c>
      <c r="B10" s="82" t="s">
        <v>279</v>
      </c>
      <c r="C10" s="145" t="s">
        <v>280</v>
      </c>
      <c r="D10" s="153">
        <v>900</v>
      </c>
      <c r="E10" s="156"/>
      <c r="F10" s="148"/>
      <c r="G10" s="186">
        <v>100</v>
      </c>
      <c r="H10" s="186">
        <v>100</v>
      </c>
      <c r="I10" s="186">
        <v>100</v>
      </c>
      <c r="J10" s="186">
        <v>100</v>
      </c>
      <c r="K10" s="186">
        <v>100</v>
      </c>
      <c r="L10" s="186">
        <v>100</v>
      </c>
      <c r="M10" s="186">
        <v>100</v>
      </c>
      <c r="N10" s="186">
        <v>100</v>
      </c>
      <c r="O10" s="191">
        <v>100</v>
      </c>
      <c r="P10" s="153">
        <f t="shared" ref="P10:P19" si="0">SUM(F10:O10)</f>
        <v>900</v>
      </c>
    </row>
    <row r="11" spans="1:16" ht="14.25" customHeight="1" x14ac:dyDescent="0.25">
      <c r="A11" s="146" t="s">
        <v>67</v>
      </c>
      <c r="B11" s="82" t="s">
        <v>281</v>
      </c>
      <c r="C11" s="145" t="s">
        <v>282</v>
      </c>
      <c r="D11" s="153">
        <v>425</v>
      </c>
      <c r="E11" s="156"/>
      <c r="F11" s="187">
        <v>57</v>
      </c>
      <c r="G11" s="186">
        <v>178</v>
      </c>
      <c r="H11" s="186">
        <v>80</v>
      </c>
      <c r="I11" s="186">
        <v>60</v>
      </c>
      <c r="J11" s="186">
        <v>50</v>
      </c>
      <c r="K11" s="82"/>
      <c r="L11" s="82"/>
      <c r="M11" s="82"/>
      <c r="N11" s="82"/>
      <c r="O11" s="190"/>
      <c r="P11" s="153">
        <f t="shared" si="0"/>
        <v>425</v>
      </c>
    </row>
    <row r="12" spans="1:16" ht="14.25" customHeight="1" x14ac:dyDescent="0.25">
      <c r="A12" s="146" t="s">
        <v>64</v>
      </c>
      <c r="B12" s="82" t="s">
        <v>283</v>
      </c>
      <c r="C12" s="145" t="s">
        <v>284</v>
      </c>
      <c r="D12" s="153">
        <v>401</v>
      </c>
      <c r="E12" s="156"/>
      <c r="F12" s="148"/>
      <c r="G12" s="186">
        <v>20</v>
      </c>
      <c r="H12" s="186">
        <v>100</v>
      </c>
      <c r="I12" s="186">
        <v>120</v>
      </c>
      <c r="J12" s="186">
        <v>161</v>
      </c>
      <c r="K12" s="82"/>
      <c r="L12" s="82"/>
      <c r="M12" s="82"/>
      <c r="N12" s="82"/>
      <c r="O12" s="190"/>
      <c r="P12" s="153">
        <f t="shared" si="0"/>
        <v>401</v>
      </c>
    </row>
    <row r="13" spans="1:16" ht="14.25" customHeight="1" x14ac:dyDescent="0.25">
      <c r="A13" s="146" t="s">
        <v>304</v>
      </c>
      <c r="B13" s="82" t="s">
        <v>305</v>
      </c>
      <c r="C13" s="145" t="s">
        <v>306</v>
      </c>
      <c r="D13" s="153">
        <v>180</v>
      </c>
      <c r="E13" s="156"/>
      <c r="F13" s="148"/>
      <c r="G13" s="82"/>
      <c r="H13" s="186">
        <v>50</v>
      </c>
      <c r="I13" s="186">
        <v>50</v>
      </c>
      <c r="J13" s="186">
        <v>50</v>
      </c>
      <c r="K13" s="186">
        <v>30</v>
      </c>
      <c r="L13" s="82"/>
      <c r="M13" s="82"/>
      <c r="N13" s="82"/>
      <c r="O13" s="190"/>
      <c r="P13" s="153">
        <f t="shared" si="0"/>
        <v>180</v>
      </c>
    </row>
    <row r="14" spans="1:16" ht="14.25" customHeight="1" x14ac:dyDescent="0.25">
      <c r="A14" s="146" t="s">
        <v>292</v>
      </c>
      <c r="B14" s="82" t="s">
        <v>293</v>
      </c>
      <c r="C14" s="145" t="s">
        <v>294</v>
      </c>
      <c r="D14" s="153">
        <v>170</v>
      </c>
      <c r="E14" s="156"/>
      <c r="F14" s="148"/>
      <c r="G14" s="82"/>
      <c r="H14" s="186">
        <v>55</v>
      </c>
      <c r="I14" s="186">
        <v>115</v>
      </c>
      <c r="J14" s="82"/>
      <c r="K14" s="82"/>
      <c r="L14" s="82"/>
      <c r="M14" s="82"/>
      <c r="N14" s="82"/>
      <c r="O14" s="190"/>
      <c r="P14" s="153">
        <f t="shared" si="0"/>
        <v>170</v>
      </c>
    </row>
    <row r="15" spans="1:16" ht="14.25" customHeight="1" x14ac:dyDescent="0.25">
      <c r="A15" s="146" t="s">
        <v>301</v>
      </c>
      <c r="B15" s="82" t="s">
        <v>302</v>
      </c>
      <c r="C15" s="145" t="s">
        <v>303</v>
      </c>
      <c r="D15" s="153">
        <v>150</v>
      </c>
      <c r="E15" s="156"/>
      <c r="F15" s="148"/>
      <c r="G15" s="186">
        <v>100</v>
      </c>
      <c r="H15" s="186">
        <v>50</v>
      </c>
      <c r="I15" s="82"/>
      <c r="J15" s="82"/>
      <c r="K15" s="82"/>
      <c r="L15" s="82"/>
      <c r="M15" s="82"/>
      <c r="N15" s="82"/>
      <c r="O15" s="190"/>
      <c r="P15" s="153">
        <f t="shared" si="0"/>
        <v>150</v>
      </c>
    </row>
    <row r="16" spans="1:16" ht="14.25" customHeight="1" x14ac:dyDescent="0.25">
      <c r="A16" s="146" t="s">
        <v>307</v>
      </c>
      <c r="B16" s="82" t="s">
        <v>308</v>
      </c>
      <c r="C16" s="145" t="s">
        <v>297</v>
      </c>
      <c r="D16" s="153">
        <v>131</v>
      </c>
      <c r="E16" s="156"/>
      <c r="F16" s="148"/>
      <c r="G16" s="82"/>
      <c r="H16" s="186">
        <v>40</v>
      </c>
      <c r="I16" s="186">
        <v>50</v>
      </c>
      <c r="J16" s="186">
        <v>41</v>
      </c>
      <c r="K16" s="82"/>
      <c r="L16" s="82"/>
      <c r="M16" s="82"/>
      <c r="N16" s="82"/>
      <c r="O16" s="190"/>
      <c r="P16" s="153">
        <f t="shared" si="0"/>
        <v>131</v>
      </c>
    </row>
    <row r="17" spans="1:17" ht="14.25" customHeight="1" x14ac:dyDescent="0.25">
      <c r="A17" s="146" t="s">
        <v>295</v>
      </c>
      <c r="B17" s="82" t="s">
        <v>296</v>
      </c>
      <c r="C17" s="145" t="s">
        <v>297</v>
      </c>
      <c r="D17" s="153">
        <v>125</v>
      </c>
      <c r="E17" s="156"/>
      <c r="F17" s="148"/>
      <c r="G17" s="186">
        <v>40</v>
      </c>
      <c r="H17" s="186">
        <v>45</v>
      </c>
      <c r="I17" s="186">
        <v>40</v>
      </c>
      <c r="J17" s="82"/>
      <c r="K17" s="82"/>
      <c r="L17" s="82"/>
      <c r="M17" s="82"/>
      <c r="N17" s="82"/>
      <c r="O17" s="190"/>
      <c r="P17" s="153">
        <f t="shared" si="0"/>
        <v>125</v>
      </c>
      <c r="Q17" s="140"/>
    </row>
    <row r="18" spans="1:17" ht="14.25" customHeight="1" x14ac:dyDescent="0.25">
      <c r="A18" s="146" t="s">
        <v>99</v>
      </c>
      <c r="B18" s="82" t="s">
        <v>287</v>
      </c>
      <c r="C18" s="145" t="s">
        <v>288</v>
      </c>
      <c r="D18" s="153">
        <v>50</v>
      </c>
      <c r="E18" s="156"/>
      <c r="F18" s="148"/>
      <c r="G18" s="186">
        <v>25</v>
      </c>
      <c r="H18" s="186">
        <v>25</v>
      </c>
      <c r="I18" s="82"/>
      <c r="J18" s="82"/>
      <c r="K18" s="82"/>
      <c r="L18" s="82"/>
      <c r="M18" s="82"/>
      <c r="N18" s="82"/>
      <c r="O18" s="190"/>
      <c r="P18" s="153">
        <f t="shared" si="0"/>
        <v>50</v>
      </c>
    </row>
    <row r="19" spans="1:17" ht="14.25" customHeight="1" x14ac:dyDescent="0.25">
      <c r="A19" s="146" t="s">
        <v>298</v>
      </c>
      <c r="B19" s="82" t="s">
        <v>299</v>
      </c>
      <c r="C19" s="145" t="s">
        <v>300</v>
      </c>
      <c r="D19" s="153">
        <v>19</v>
      </c>
      <c r="E19" s="156"/>
      <c r="F19" s="148"/>
      <c r="G19" s="82"/>
      <c r="H19" s="186">
        <v>19</v>
      </c>
      <c r="I19" s="82"/>
      <c r="J19" s="82"/>
      <c r="K19" s="82"/>
      <c r="L19" s="82"/>
      <c r="M19" s="82"/>
      <c r="N19" s="82"/>
      <c r="O19" s="190"/>
      <c r="P19" s="153">
        <f t="shared" si="0"/>
        <v>19</v>
      </c>
    </row>
    <row r="20" spans="1:17" ht="14.25" customHeight="1" x14ac:dyDescent="0.25">
      <c r="A20" s="146" t="s">
        <v>865</v>
      </c>
      <c r="B20" s="82" t="s">
        <v>866</v>
      </c>
      <c r="C20" s="145" t="s">
        <v>867</v>
      </c>
      <c r="D20" s="153">
        <v>5</v>
      </c>
      <c r="E20" s="156"/>
      <c r="F20" s="158"/>
      <c r="G20" s="69"/>
      <c r="H20" s="69"/>
      <c r="I20" s="69"/>
      <c r="J20" s="69"/>
      <c r="K20" s="69"/>
      <c r="L20" s="69"/>
      <c r="M20" s="69"/>
      <c r="N20" s="69"/>
      <c r="O20" s="192"/>
      <c r="P20" s="199"/>
    </row>
    <row r="21" spans="1:17" ht="14.25" customHeight="1" x14ac:dyDescent="0.25">
      <c r="A21" s="146" t="s">
        <v>289</v>
      </c>
      <c r="B21" s="82" t="s">
        <v>290</v>
      </c>
      <c r="C21" s="145" t="s">
        <v>291</v>
      </c>
      <c r="D21" s="153">
        <v>4</v>
      </c>
      <c r="E21" s="156"/>
      <c r="F21" s="158"/>
      <c r="G21" s="69"/>
      <c r="H21" s="69"/>
      <c r="I21" s="69"/>
      <c r="J21" s="69"/>
      <c r="K21" s="69"/>
      <c r="L21" s="69"/>
      <c r="M21" s="69"/>
      <c r="N21" s="69"/>
      <c r="O21" s="192"/>
      <c r="P21" s="199"/>
    </row>
    <row r="22" spans="1:17" ht="14.25" customHeight="1" x14ac:dyDescent="0.25">
      <c r="A22" s="146" t="s">
        <v>73</v>
      </c>
      <c r="B22" s="82" t="s">
        <v>285</v>
      </c>
      <c r="C22" s="145" t="s">
        <v>286</v>
      </c>
      <c r="D22" s="153">
        <v>1</v>
      </c>
      <c r="E22" s="156"/>
      <c r="F22" s="158"/>
      <c r="G22" s="69"/>
      <c r="H22" s="69"/>
      <c r="I22" s="69"/>
      <c r="J22" s="69"/>
      <c r="K22" s="69"/>
      <c r="L22" s="69"/>
      <c r="M22" s="69"/>
      <c r="N22" s="69"/>
      <c r="O22" s="192"/>
      <c r="P22" s="199"/>
    </row>
    <row r="23" spans="1:17" ht="14.25" customHeight="1" thickBot="1" x14ac:dyDescent="0.3">
      <c r="A23" s="182" t="s">
        <v>309</v>
      </c>
      <c r="B23" s="150" t="s">
        <v>310</v>
      </c>
      <c r="C23" s="183" t="s">
        <v>311</v>
      </c>
      <c r="D23" s="154">
        <v>1</v>
      </c>
      <c r="E23" s="157"/>
      <c r="F23" s="184"/>
      <c r="G23" s="185"/>
      <c r="H23" s="185"/>
      <c r="I23" s="185"/>
      <c r="J23" s="185"/>
      <c r="K23" s="185"/>
      <c r="L23" s="185"/>
      <c r="M23" s="185"/>
      <c r="N23" s="185"/>
      <c r="O23" s="193"/>
      <c r="P23" s="200"/>
    </row>
    <row r="24" spans="1:17" x14ac:dyDescent="0.25">
      <c r="A24" s="166"/>
      <c r="B24" s="167"/>
      <c r="C24" s="168" t="s">
        <v>864</v>
      </c>
      <c r="D24" s="169">
        <f>D6+SUM(D10:D19)</f>
        <v>2847</v>
      </c>
      <c r="E24" s="155"/>
      <c r="F24" s="166">
        <f>F6+SUM(F10:F19)</f>
        <v>57</v>
      </c>
      <c r="G24" s="167">
        <f t="shared" ref="G24:O24" si="1">G6+SUM(G10:G19)</f>
        <v>463</v>
      </c>
      <c r="H24" s="167">
        <f t="shared" si="1"/>
        <v>572</v>
      </c>
      <c r="I24" s="167">
        <f t="shared" si="1"/>
        <v>614</v>
      </c>
      <c r="J24" s="167">
        <f t="shared" si="1"/>
        <v>494</v>
      </c>
      <c r="K24" s="167">
        <f t="shared" si="1"/>
        <v>215</v>
      </c>
      <c r="L24" s="167">
        <f t="shared" si="1"/>
        <v>132</v>
      </c>
      <c r="M24" s="167">
        <f t="shared" si="1"/>
        <v>100</v>
      </c>
      <c r="N24" s="167">
        <f t="shared" si="1"/>
        <v>100</v>
      </c>
      <c r="O24" s="194">
        <f t="shared" si="1"/>
        <v>100</v>
      </c>
      <c r="P24" s="169">
        <f t="shared" ref="P24:P26" si="2">SUM(F24:O24)</f>
        <v>2847</v>
      </c>
    </row>
    <row r="25" spans="1:17" ht="15.75" customHeight="1" thickBot="1" x14ac:dyDescent="0.3">
      <c r="A25" s="149"/>
      <c r="B25" s="150"/>
      <c r="C25" s="151" t="s">
        <v>858</v>
      </c>
      <c r="D25" s="154">
        <f>D7+SUM(D20:D23)</f>
        <v>12</v>
      </c>
      <c r="E25" s="157"/>
      <c r="F25" s="170">
        <f>$D25/3</f>
        <v>4</v>
      </c>
      <c r="G25" s="171">
        <f t="shared" ref="G25:H25" si="3">$D25/3</f>
        <v>4</v>
      </c>
      <c r="H25" s="171">
        <f t="shared" si="3"/>
        <v>4</v>
      </c>
      <c r="I25" s="150"/>
      <c r="J25" s="150"/>
      <c r="K25" s="150"/>
      <c r="L25" s="150"/>
      <c r="M25" s="150"/>
      <c r="N25" s="150"/>
      <c r="O25" s="195"/>
      <c r="P25" s="154">
        <f t="shared" si="2"/>
        <v>12</v>
      </c>
    </row>
    <row r="26" spans="1:17" ht="12.75" customHeight="1" thickBot="1" x14ac:dyDescent="0.3">
      <c r="A26" s="159"/>
      <c r="B26" s="160"/>
      <c r="C26" s="161" t="s">
        <v>17</v>
      </c>
      <c r="D26" s="162">
        <f>SUM(D6:D23)</f>
        <v>2859</v>
      </c>
      <c r="E26" s="163"/>
      <c r="F26" s="164">
        <f>F24+F25</f>
        <v>61</v>
      </c>
      <c r="G26" s="165">
        <f t="shared" ref="G26:O26" si="4">G24+G25</f>
        <v>467</v>
      </c>
      <c r="H26" s="165">
        <f t="shared" si="4"/>
        <v>576</v>
      </c>
      <c r="I26" s="165">
        <f t="shared" si="4"/>
        <v>614</v>
      </c>
      <c r="J26" s="165">
        <f t="shared" si="4"/>
        <v>494</v>
      </c>
      <c r="K26" s="165">
        <f t="shared" si="4"/>
        <v>215</v>
      </c>
      <c r="L26" s="165">
        <f t="shared" si="4"/>
        <v>132</v>
      </c>
      <c r="M26" s="165">
        <f t="shared" si="4"/>
        <v>100</v>
      </c>
      <c r="N26" s="165">
        <f t="shared" si="4"/>
        <v>100</v>
      </c>
      <c r="O26" s="196">
        <f t="shared" si="4"/>
        <v>100</v>
      </c>
      <c r="P26" s="162">
        <f t="shared" si="2"/>
        <v>2859</v>
      </c>
    </row>
    <row r="29" spans="1:17" ht="12.75" customHeight="1" x14ac:dyDescent="0.25">
      <c r="F29" s="141"/>
    </row>
  </sheetData>
  <sheetProtection algorithmName="SHA-512" hashValue="fb0gfzo2T8lR0mq3iqxy2m2fFkGQmXyQKNCI49b2Ky+b6ieU5KatvQFiQjIT/TWfp2oWfcNmBOAbdNiVlJS3eQ==" saltValue="jdAskRne/twiqYWm53Q+8w==" spinCount="100000" sheet="1" objects="1" scenarios="1"/>
  <sortState ref="A14:AG26">
    <sortCondition descending="1" ref="D14:D26"/>
  </sortState>
  <pageMargins left="1.1111111111111112E-2" right="0.25" top="0.25" bottom="1.1111111111111112E-2" header="0" footer="0"/>
  <pageSetup paperSize="0" fitToWidth="0" fitToHeight="0" orientation="landscape" horizontalDpi="0" verticalDpi="0" copies="0"/>
  <headerFooter alignWithMargins="0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/>
    <pageSetUpPr autoPageBreaks="0"/>
  </sheetPr>
  <dimension ref="A1:U215"/>
  <sheetViews>
    <sheetView showGridLines="0" workbookViewId="0">
      <selection activeCell="A3" sqref="A3"/>
    </sheetView>
  </sheetViews>
  <sheetFormatPr defaultColWidth="6.85546875" defaultRowHeight="12.75" customHeight="1" x14ac:dyDescent="0.25"/>
  <cols>
    <col min="1" max="1" width="11.7109375" style="77" customWidth="1"/>
    <col min="2" max="2" width="47.140625" style="63" customWidth="1"/>
    <col min="3" max="3" width="42.85546875" style="63" bestFit="1" customWidth="1"/>
    <col min="4" max="7" width="11.7109375" style="63" customWidth="1"/>
    <col min="8" max="8" width="11.7109375" style="77" customWidth="1"/>
    <col min="9" max="9" width="2.85546875" style="63" customWidth="1"/>
    <col min="10" max="19" width="9.28515625" style="63" customWidth="1"/>
    <col min="20" max="20" width="9.28515625" style="77" customWidth="1"/>
    <col min="21" max="16384" width="6.85546875" style="63"/>
  </cols>
  <sheetData>
    <row r="1" spans="1:21" ht="13.5" customHeight="1" x14ac:dyDescent="0.25">
      <c r="A1" s="78" t="s">
        <v>312</v>
      </c>
    </row>
    <row r="2" spans="1:21" ht="13.5" customHeight="1" thickBot="1" x14ac:dyDescent="0.3">
      <c r="J2" s="288" t="s">
        <v>856</v>
      </c>
      <c r="K2" s="289"/>
      <c r="L2" s="289"/>
      <c r="M2" s="289"/>
      <c r="N2" s="289"/>
      <c r="O2" s="289"/>
      <c r="P2" s="289"/>
      <c r="Q2" s="289"/>
      <c r="R2" s="289"/>
      <c r="S2" s="289"/>
      <c r="T2" s="288"/>
    </row>
    <row r="3" spans="1:21" ht="39" thickBot="1" x14ac:dyDescent="0.3">
      <c r="A3" s="63"/>
      <c r="D3" s="79" t="s">
        <v>857</v>
      </c>
      <c r="E3" s="79" t="s">
        <v>313</v>
      </c>
      <c r="F3" s="79" t="s">
        <v>314</v>
      </c>
      <c r="G3" s="79" t="s">
        <v>830</v>
      </c>
      <c r="H3" s="79" t="s">
        <v>861</v>
      </c>
      <c r="I3" s="286"/>
      <c r="J3" s="311" t="s">
        <v>8</v>
      </c>
      <c r="K3" s="312" t="s">
        <v>9</v>
      </c>
      <c r="L3" s="312" t="s">
        <v>10</v>
      </c>
      <c r="M3" s="312" t="s">
        <v>44</v>
      </c>
      <c r="N3" s="312" t="s">
        <v>11</v>
      </c>
      <c r="O3" s="312" t="s">
        <v>12</v>
      </c>
      <c r="P3" s="312" t="s">
        <v>13</v>
      </c>
      <c r="Q3" s="312" t="s">
        <v>14</v>
      </c>
      <c r="R3" s="312" t="s">
        <v>15</v>
      </c>
      <c r="S3" s="313" t="s">
        <v>16</v>
      </c>
      <c r="T3" s="314" t="s">
        <v>17</v>
      </c>
      <c r="U3" s="287"/>
    </row>
    <row r="4" spans="1:21" ht="15.75" x14ac:dyDescent="0.25">
      <c r="A4" s="78" t="s">
        <v>315</v>
      </c>
      <c r="I4" s="286"/>
      <c r="J4" s="308"/>
      <c r="K4" s="290"/>
      <c r="L4" s="290"/>
      <c r="M4" s="290"/>
      <c r="N4" s="290"/>
      <c r="O4" s="290"/>
      <c r="P4" s="290"/>
      <c r="Q4" s="290"/>
      <c r="R4" s="290"/>
      <c r="S4" s="309"/>
      <c r="T4" s="310"/>
      <c r="U4" s="287"/>
    </row>
    <row r="5" spans="1:21" x14ac:dyDescent="0.25">
      <c r="A5" s="77" t="s">
        <v>796</v>
      </c>
      <c r="B5" s="63" t="s">
        <v>797</v>
      </c>
      <c r="C5" s="63" t="s">
        <v>798</v>
      </c>
      <c r="D5" s="63">
        <v>450</v>
      </c>
      <c r="E5" s="63">
        <v>0</v>
      </c>
      <c r="F5" s="63">
        <v>0</v>
      </c>
      <c r="G5" s="63">
        <v>450</v>
      </c>
      <c r="H5" s="77">
        <v>450</v>
      </c>
      <c r="I5" s="286"/>
      <c r="J5" s="148"/>
      <c r="K5" s="186">
        <v>74</v>
      </c>
      <c r="L5" s="186">
        <v>147</v>
      </c>
      <c r="M5" s="186">
        <v>164</v>
      </c>
      <c r="N5" s="186">
        <v>65</v>
      </c>
      <c r="O5" s="82"/>
      <c r="P5" s="82"/>
      <c r="Q5" s="82"/>
      <c r="R5" s="82"/>
      <c r="S5" s="190"/>
      <c r="T5" s="153">
        <f t="shared" ref="T5:T36" si="0">SUM(J5:S5)</f>
        <v>450</v>
      </c>
      <c r="U5" s="287"/>
    </row>
    <row r="6" spans="1:21" x14ac:dyDescent="0.25">
      <c r="A6" s="77" t="s">
        <v>536</v>
      </c>
      <c r="B6" s="63" t="s">
        <v>537</v>
      </c>
      <c r="C6" s="63" t="s">
        <v>538</v>
      </c>
      <c r="D6" s="63">
        <v>435</v>
      </c>
      <c r="E6" s="63">
        <v>46</v>
      </c>
      <c r="F6" s="63">
        <v>312</v>
      </c>
      <c r="G6" s="63">
        <v>77</v>
      </c>
      <c r="H6" s="77">
        <v>123</v>
      </c>
      <c r="I6" s="286"/>
      <c r="J6" s="187">
        <v>100</v>
      </c>
      <c r="K6" s="186">
        <v>23</v>
      </c>
      <c r="L6" s="82"/>
      <c r="M6" s="82"/>
      <c r="N6" s="82"/>
      <c r="O6" s="82"/>
      <c r="P6" s="82"/>
      <c r="Q6" s="82"/>
      <c r="R6" s="82"/>
      <c r="S6" s="190"/>
      <c r="T6" s="153">
        <f t="shared" si="0"/>
        <v>123</v>
      </c>
      <c r="U6" s="287"/>
    </row>
    <row r="7" spans="1:21" x14ac:dyDescent="0.25">
      <c r="A7" s="77" t="s">
        <v>68</v>
      </c>
      <c r="B7" s="63" t="s">
        <v>367</v>
      </c>
      <c r="C7" s="63" t="s">
        <v>368</v>
      </c>
      <c r="D7" s="63">
        <v>350</v>
      </c>
      <c r="E7" s="63">
        <v>89</v>
      </c>
      <c r="F7" s="63">
        <v>232</v>
      </c>
      <c r="G7" s="63">
        <v>29</v>
      </c>
      <c r="H7" s="77">
        <v>118</v>
      </c>
      <c r="I7" s="286"/>
      <c r="J7" s="187">
        <v>100</v>
      </c>
      <c r="K7" s="186">
        <v>18</v>
      </c>
      <c r="L7" s="82"/>
      <c r="M7" s="82"/>
      <c r="N7" s="82"/>
      <c r="O7" s="82"/>
      <c r="P7" s="82"/>
      <c r="Q7" s="82"/>
      <c r="R7" s="82"/>
      <c r="S7" s="190"/>
      <c r="T7" s="153">
        <f t="shared" si="0"/>
        <v>118</v>
      </c>
      <c r="U7" s="287"/>
    </row>
    <row r="8" spans="1:21" x14ac:dyDescent="0.25">
      <c r="A8" s="77" t="s">
        <v>69</v>
      </c>
      <c r="B8" s="63" t="s">
        <v>349</v>
      </c>
      <c r="C8" s="63" t="s">
        <v>350</v>
      </c>
      <c r="D8" s="63">
        <v>212</v>
      </c>
      <c r="E8" s="63">
        <v>132</v>
      </c>
      <c r="F8" s="63">
        <v>28</v>
      </c>
      <c r="G8" s="63">
        <v>52</v>
      </c>
      <c r="H8" s="77">
        <v>184</v>
      </c>
      <c r="I8" s="286"/>
      <c r="J8" s="187">
        <v>132</v>
      </c>
      <c r="K8" s="186">
        <v>26</v>
      </c>
      <c r="L8" s="186">
        <v>26</v>
      </c>
      <c r="M8" s="82"/>
      <c r="N8" s="82"/>
      <c r="O8" s="82"/>
      <c r="P8" s="82"/>
      <c r="Q8" s="82"/>
      <c r="R8" s="82"/>
      <c r="S8" s="190"/>
      <c r="T8" s="153">
        <f t="shared" si="0"/>
        <v>184</v>
      </c>
      <c r="U8" s="287"/>
    </row>
    <row r="9" spans="1:21" x14ac:dyDescent="0.25">
      <c r="A9" s="77" t="s">
        <v>492</v>
      </c>
      <c r="B9" s="63" t="s">
        <v>493</v>
      </c>
      <c r="C9" s="63" t="s">
        <v>494</v>
      </c>
      <c r="D9" s="63">
        <v>208</v>
      </c>
      <c r="E9" s="63">
        <v>86</v>
      </c>
      <c r="F9" s="63">
        <v>52</v>
      </c>
      <c r="G9" s="63">
        <v>70</v>
      </c>
      <c r="H9" s="77">
        <v>156</v>
      </c>
      <c r="I9" s="286"/>
      <c r="J9" s="187">
        <v>80</v>
      </c>
      <c r="K9" s="186">
        <v>76</v>
      </c>
      <c r="L9" s="82"/>
      <c r="M9" s="82"/>
      <c r="N9" s="82"/>
      <c r="O9" s="82"/>
      <c r="P9" s="82"/>
      <c r="Q9" s="82"/>
      <c r="R9" s="82"/>
      <c r="S9" s="190"/>
      <c r="T9" s="153">
        <f t="shared" si="0"/>
        <v>156</v>
      </c>
      <c r="U9" s="287"/>
    </row>
    <row r="10" spans="1:21" x14ac:dyDescent="0.25">
      <c r="A10" s="77" t="s">
        <v>696</v>
      </c>
      <c r="B10" s="63" t="s">
        <v>697</v>
      </c>
      <c r="C10" s="63" t="s">
        <v>479</v>
      </c>
      <c r="D10" s="63">
        <v>200</v>
      </c>
      <c r="E10" s="63">
        <v>34</v>
      </c>
      <c r="F10" s="63">
        <v>0</v>
      </c>
      <c r="G10" s="63">
        <v>166</v>
      </c>
      <c r="H10" s="77">
        <v>200</v>
      </c>
      <c r="I10" s="286"/>
      <c r="J10" s="187">
        <v>48</v>
      </c>
      <c r="K10" s="186">
        <v>66</v>
      </c>
      <c r="L10" s="186">
        <v>66</v>
      </c>
      <c r="M10" s="186">
        <v>20</v>
      </c>
      <c r="N10" s="82"/>
      <c r="O10" s="82"/>
      <c r="P10" s="82"/>
      <c r="Q10" s="82"/>
      <c r="R10" s="82"/>
      <c r="S10" s="190"/>
      <c r="T10" s="153">
        <f t="shared" si="0"/>
        <v>200</v>
      </c>
      <c r="U10" s="287"/>
    </row>
    <row r="11" spans="1:21" x14ac:dyDescent="0.25">
      <c r="A11" s="77" t="s">
        <v>477</v>
      </c>
      <c r="B11" s="63" t="s">
        <v>478</v>
      </c>
      <c r="C11" s="63" t="s">
        <v>479</v>
      </c>
      <c r="D11" s="63">
        <v>194</v>
      </c>
      <c r="E11" s="63">
        <v>49</v>
      </c>
      <c r="F11" s="63">
        <v>30</v>
      </c>
      <c r="G11" s="63">
        <v>115</v>
      </c>
      <c r="H11" s="77">
        <v>164</v>
      </c>
      <c r="I11" s="286"/>
      <c r="J11" s="187">
        <v>90</v>
      </c>
      <c r="K11" s="186">
        <v>74</v>
      </c>
      <c r="L11" s="82"/>
      <c r="M11" s="82"/>
      <c r="N11" s="82"/>
      <c r="O11" s="82"/>
      <c r="P11" s="82"/>
      <c r="Q11" s="82"/>
      <c r="R11" s="82"/>
      <c r="S11" s="190"/>
      <c r="T11" s="153">
        <f t="shared" si="0"/>
        <v>164</v>
      </c>
      <c r="U11" s="287"/>
    </row>
    <row r="12" spans="1:21" x14ac:dyDescent="0.25">
      <c r="A12" s="77" t="s">
        <v>757</v>
      </c>
      <c r="B12" s="63" t="s">
        <v>758</v>
      </c>
      <c r="C12" s="63" t="s">
        <v>759</v>
      </c>
      <c r="D12" s="63">
        <v>150</v>
      </c>
      <c r="E12" s="63">
        <v>48</v>
      </c>
      <c r="F12" s="63">
        <v>20</v>
      </c>
      <c r="G12" s="63">
        <v>82</v>
      </c>
      <c r="H12" s="77">
        <v>130</v>
      </c>
      <c r="I12" s="286"/>
      <c r="J12" s="187">
        <v>80</v>
      </c>
      <c r="K12" s="186">
        <v>50</v>
      </c>
      <c r="L12" s="82"/>
      <c r="M12" s="82"/>
      <c r="N12" s="82"/>
      <c r="O12" s="82"/>
      <c r="P12" s="82"/>
      <c r="Q12" s="82"/>
      <c r="R12" s="82"/>
      <c r="S12" s="190"/>
      <c r="T12" s="153">
        <f t="shared" si="0"/>
        <v>130</v>
      </c>
      <c r="U12" s="287"/>
    </row>
    <row r="13" spans="1:21" x14ac:dyDescent="0.25">
      <c r="A13" s="77" t="s">
        <v>740</v>
      </c>
      <c r="B13" s="63" t="s">
        <v>741</v>
      </c>
      <c r="C13" s="63" t="s">
        <v>479</v>
      </c>
      <c r="D13" s="63">
        <v>134</v>
      </c>
      <c r="E13" s="63">
        <v>10</v>
      </c>
      <c r="F13" s="63">
        <v>0</v>
      </c>
      <c r="G13" s="63">
        <v>124</v>
      </c>
      <c r="H13" s="77">
        <v>134</v>
      </c>
      <c r="I13" s="286"/>
      <c r="J13" s="187">
        <v>70</v>
      </c>
      <c r="K13" s="186">
        <v>64</v>
      </c>
      <c r="L13" s="82"/>
      <c r="M13" s="82"/>
      <c r="N13" s="82"/>
      <c r="O13" s="82"/>
      <c r="P13" s="82"/>
      <c r="Q13" s="82"/>
      <c r="R13" s="82"/>
      <c r="S13" s="190"/>
      <c r="T13" s="153">
        <f t="shared" si="0"/>
        <v>134</v>
      </c>
      <c r="U13" s="287"/>
    </row>
    <row r="14" spans="1:21" x14ac:dyDescent="0.25">
      <c r="A14" s="77" t="s">
        <v>465</v>
      </c>
      <c r="B14" s="63" t="s">
        <v>466</v>
      </c>
      <c r="C14" s="63" t="s">
        <v>467</v>
      </c>
      <c r="D14" s="63">
        <v>130</v>
      </c>
      <c r="E14" s="63">
        <v>108</v>
      </c>
      <c r="F14" s="63">
        <v>22</v>
      </c>
      <c r="G14" s="63">
        <v>0</v>
      </c>
      <c r="H14" s="77">
        <v>108</v>
      </c>
      <c r="I14" s="286"/>
      <c r="J14" s="187">
        <v>66</v>
      </c>
      <c r="K14" s="186">
        <v>42</v>
      </c>
      <c r="L14" s="82"/>
      <c r="M14" s="82"/>
      <c r="N14" s="82"/>
      <c r="O14" s="82"/>
      <c r="P14" s="82"/>
      <c r="Q14" s="82"/>
      <c r="R14" s="82"/>
      <c r="S14" s="190"/>
      <c r="T14" s="153">
        <f t="shared" si="0"/>
        <v>108</v>
      </c>
      <c r="U14" s="287"/>
    </row>
    <row r="15" spans="1:21" x14ac:dyDescent="0.25">
      <c r="A15" s="77" t="s">
        <v>574</v>
      </c>
      <c r="B15" s="63" t="s">
        <v>575</v>
      </c>
      <c r="C15" s="63" t="s">
        <v>576</v>
      </c>
      <c r="D15" s="63">
        <v>120</v>
      </c>
      <c r="E15" s="63">
        <v>0</v>
      </c>
      <c r="F15" s="63">
        <v>0</v>
      </c>
      <c r="G15" s="63">
        <v>120</v>
      </c>
      <c r="H15" s="77">
        <v>120</v>
      </c>
      <c r="I15" s="286"/>
      <c r="J15" s="148"/>
      <c r="K15" s="186">
        <v>35</v>
      </c>
      <c r="L15" s="186">
        <v>35</v>
      </c>
      <c r="M15" s="186">
        <v>35</v>
      </c>
      <c r="N15" s="186">
        <v>15</v>
      </c>
      <c r="O15" s="82"/>
      <c r="P15" s="82"/>
      <c r="Q15" s="82"/>
      <c r="R15" s="82"/>
      <c r="S15" s="190"/>
      <c r="T15" s="153">
        <f t="shared" si="0"/>
        <v>120</v>
      </c>
      <c r="U15" s="287"/>
    </row>
    <row r="16" spans="1:21" x14ac:dyDescent="0.25">
      <c r="A16" s="77" t="s">
        <v>691</v>
      </c>
      <c r="B16" s="63" t="s">
        <v>692</v>
      </c>
      <c r="C16" s="63" t="s">
        <v>479</v>
      </c>
      <c r="D16" s="63">
        <v>108</v>
      </c>
      <c r="E16" s="63">
        <v>0</v>
      </c>
      <c r="F16" s="63">
        <v>0</v>
      </c>
      <c r="G16" s="63">
        <v>108</v>
      </c>
      <c r="H16" s="77">
        <v>108</v>
      </c>
      <c r="I16" s="286"/>
      <c r="J16" s="148"/>
      <c r="K16" s="82"/>
      <c r="L16" s="186">
        <v>54</v>
      </c>
      <c r="M16" s="186">
        <v>54</v>
      </c>
      <c r="N16" s="82"/>
      <c r="O16" s="82"/>
      <c r="P16" s="82"/>
      <c r="Q16" s="82"/>
      <c r="R16" s="82"/>
      <c r="S16" s="190"/>
      <c r="T16" s="153">
        <f t="shared" si="0"/>
        <v>108</v>
      </c>
      <c r="U16" s="287"/>
    </row>
    <row r="17" spans="1:21" x14ac:dyDescent="0.25">
      <c r="A17" s="77" t="s">
        <v>710</v>
      </c>
      <c r="B17" s="63" t="s">
        <v>711</v>
      </c>
      <c r="C17" s="63" t="s">
        <v>712</v>
      </c>
      <c r="D17" s="63">
        <v>93</v>
      </c>
      <c r="E17" s="63">
        <v>0</v>
      </c>
      <c r="F17" s="63">
        <v>0</v>
      </c>
      <c r="G17" s="63">
        <v>93</v>
      </c>
      <c r="H17" s="77">
        <v>93</v>
      </c>
      <c r="I17" s="286"/>
      <c r="J17" s="148"/>
      <c r="K17" s="186">
        <v>35</v>
      </c>
      <c r="L17" s="186">
        <v>35</v>
      </c>
      <c r="M17" s="186">
        <v>23</v>
      </c>
      <c r="N17" s="82"/>
      <c r="O17" s="82"/>
      <c r="P17" s="82"/>
      <c r="Q17" s="82"/>
      <c r="R17" s="82"/>
      <c r="S17" s="190"/>
      <c r="T17" s="153">
        <f t="shared" si="0"/>
        <v>93</v>
      </c>
      <c r="U17" s="287"/>
    </row>
    <row r="18" spans="1:21" x14ac:dyDescent="0.25">
      <c r="A18" s="77" t="s">
        <v>453</v>
      </c>
      <c r="B18" s="63" t="s">
        <v>454</v>
      </c>
      <c r="C18" s="63" t="s">
        <v>455</v>
      </c>
      <c r="D18" s="63">
        <v>92</v>
      </c>
      <c r="E18" s="63">
        <v>7</v>
      </c>
      <c r="F18" s="63">
        <v>85</v>
      </c>
      <c r="G18" s="63">
        <v>0</v>
      </c>
      <c r="H18" s="77">
        <v>7</v>
      </c>
      <c r="I18" s="286"/>
      <c r="J18" s="187">
        <v>7</v>
      </c>
      <c r="K18" s="82"/>
      <c r="L18" s="82"/>
      <c r="M18" s="82"/>
      <c r="N18" s="82"/>
      <c r="O18" s="82"/>
      <c r="P18" s="82"/>
      <c r="Q18" s="82"/>
      <c r="R18" s="82"/>
      <c r="S18" s="190"/>
      <c r="T18" s="153">
        <f t="shared" si="0"/>
        <v>7</v>
      </c>
      <c r="U18" s="287"/>
    </row>
    <row r="19" spans="1:21" x14ac:dyDescent="0.25">
      <c r="A19" s="77" t="s">
        <v>555</v>
      </c>
      <c r="B19" s="63" t="s">
        <v>556</v>
      </c>
      <c r="C19" s="63" t="s">
        <v>557</v>
      </c>
      <c r="D19" s="63">
        <v>90</v>
      </c>
      <c r="E19" s="63">
        <v>16</v>
      </c>
      <c r="F19" s="63">
        <v>0</v>
      </c>
      <c r="G19" s="63">
        <v>74</v>
      </c>
      <c r="H19" s="77">
        <v>90</v>
      </c>
      <c r="I19" s="286"/>
      <c r="J19" s="187">
        <v>10</v>
      </c>
      <c r="K19" s="186">
        <v>40</v>
      </c>
      <c r="L19" s="186">
        <v>40</v>
      </c>
      <c r="M19" s="82"/>
      <c r="N19" s="82"/>
      <c r="O19" s="82"/>
      <c r="P19" s="82"/>
      <c r="Q19" s="82"/>
      <c r="R19" s="82"/>
      <c r="S19" s="190"/>
      <c r="T19" s="153">
        <f t="shared" si="0"/>
        <v>90</v>
      </c>
      <c r="U19" s="287"/>
    </row>
    <row r="20" spans="1:21" x14ac:dyDescent="0.25">
      <c r="A20" s="77" t="s">
        <v>157</v>
      </c>
      <c r="B20" s="63" t="s">
        <v>381</v>
      </c>
      <c r="C20" s="63" t="s">
        <v>382</v>
      </c>
      <c r="D20" s="63">
        <v>69</v>
      </c>
      <c r="E20" s="63">
        <v>0</v>
      </c>
      <c r="F20" s="63">
        <v>8</v>
      </c>
      <c r="G20" s="63">
        <v>61</v>
      </c>
      <c r="H20" s="77">
        <v>61</v>
      </c>
      <c r="I20" s="286"/>
      <c r="J20" s="148"/>
      <c r="K20" s="186">
        <v>61</v>
      </c>
      <c r="L20" s="82"/>
      <c r="M20" s="82"/>
      <c r="N20" s="82"/>
      <c r="O20" s="82"/>
      <c r="P20" s="82"/>
      <c r="Q20" s="82"/>
      <c r="R20" s="82"/>
      <c r="S20" s="190"/>
      <c r="T20" s="153">
        <f t="shared" si="0"/>
        <v>61</v>
      </c>
      <c r="U20" s="287"/>
    </row>
    <row r="21" spans="1:21" x14ac:dyDescent="0.25">
      <c r="A21" s="77" t="s">
        <v>70</v>
      </c>
      <c r="B21" s="63" t="s">
        <v>379</v>
      </c>
      <c r="C21" s="63" t="s">
        <v>380</v>
      </c>
      <c r="D21" s="63">
        <v>65</v>
      </c>
      <c r="E21" s="63">
        <v>1</v>
      </c>
      <c r="F21" s="63">
        <v>0</v>
      </c>
      <c r="G21" s="63">
        <v>64</v>
      </c>
      <c r="H21" s="77">
        <v>65</v>
      </c>
      <c r="I21" s="286"/>
      <c r="J21" s="148"/>
      <c r="K21" s="186">
        <v>32</v>
      </c>
      <c r="L21" s="186">
        <v>33</v>
      </c>
      <c r="M21" s="82"/>
      <c r="N21" s="82"/>
      <c r="O21" s="82"/>
      <c r="P21" s="82"/>
      <c r="Q21" s="82"/>
      <c r="R21" s="82"/>
      <c r="S21" s="190"/>
      <c r="T21" s="153">
        <f t="shared" si="0"/>
        <v>65</v>
      </c>
      <c r="U21" s="287"/>
    </row>
    <row r="22" spans="1:21" x14ac:dyDescent="0.25">
      <c r="A22" s="77" t="s">
        <v>221</v>
      </c>
      <c r="B22" s="63" t="s">
        <v>480</v>
      </c>
      <c r="C22" s="63" t="s">
        <v>481</v>
      </c>
      <c r="D22" s="63">
        <v>63</v>
      </c>
      <c r="E22" s="63">
        <v>31</v>
      </c>
      <c r="F22" s="63">
        <v>23</v>
      </c>
      <c r="G22" s="63">
        <v>9</v>
      </c>
      <c r="H22" s="77">
        <v>40</v>
      </c>
      <c r="I22" s="286"/>
      <c r="J22" s="187">
        <v>40</v>
      </c>
      <c r="K22" s="82"/>
      <c r="L22" s="82"/>
      <c r="M22" s="82"/>
      <c r="N22" s="82"/>
      <c r="O22" s="82"/>
      <c r="P22" s="82"/>
      <c r="Q22" s="82"/>
      <c r="R22" s="82"/>
      <c r="S22" s="190"/>
      <c r="T22" s="153">
        <f t="shared" si="0"/>
        <v>40</v>
      </c>
      <c r="U22" s="287"/>
    </row>
    <row r="23" spans="1:21" x14ac:dyDescent="0.25">
      <c r="A23" s="77" t="s">
        <v>427</v>
      </c>
      <c r="B23" s="63" t="s">
        <v>428</v>
      </c>
      <c r="C23" s="63" t="s">
        <v>429</v>
      </c>
      <c r="D23" s="63">
        <v>49</v>
      </c>
      <c r="E23" s="63">
        <v>49</v>
      </c>
      <c r="F23" s="63">
        <v>0</v>
      </c>
      <c r="G23" s="63">
        <v>0</v>
      </c>
      <c r="H23" s="77">
        <v>49</v>
      </c>
      <c r="I23" s="286"/>
      <c r="J23" s="187">
        <v>49</v>
      </c>
      <c r="K23" s="82"/>
      <c r="L23" s="82"/>
      <c r="M23" s="82"/>
      <c r="N23" s="82"/>
      <c r="O23" s="82"/>
      <c r="P23" s="82"/>
      <c r="Q23" s="82"/>
      <c r="R23" s="82"/>
      <c r="S23" s="190"/>
      <c r="T23" s="153">
        <f t="shared" si="0"/>
        <v>49</v>
      </c>
      <c r="U23" s="287"/>
    </row>
    <row r="24" spans="1:21" x14ac:dyDescent="0.25">
      <c r="A24" s="77" t="s">
        <v>154</v>
      </c>
      <c r="B24" s="63" t="s">
        <v>404</v>
      </c>
      <c r="C24" s="63" t="s">
        <v>405</v>
      </c>
      <c r="D24" s="63">
        <v>44</v>
      </c>
      <c r="E24" s="63">
        <v>34</v>
      </c>
      <c r="F24" s="63">
        <v>10</v>
      </c>
      <c r="G24" s="63">
        <v>0</v>
      </c>
      <c r="H24" s="77">
        <v>34</v>
      </c>
      <c r="I24" s="286"/>
      <c r="J24" s="187">
        <v>11</v>
      </c>
      <c r="K24" s="186">
        <v>23</v>
      </c>
      <c r="L24" s="82"/>
      <c r="M24" s="82"/>
      <c r="N24" s="82"/>
      <c r="O24" s="82"/>
      <c r="P24" s="82"/>
      <c r="Q24" s="82"/>
      <c r="R24" s="82"/>
      <c r="S24" s="190"/>
      <c r="T24" s="153">
        <f t="shared" si="0"/>
        <v>34</v>
      </c>
      <c r="U24" s="287"/>
    </row>
    <row r="25" spans="1:21" x14ac:dyDescent="0.25">
      <c r="A25" s="77" t="s">
        <v>533</v>
      </c>
      <c r="B25" s="63" t="s">
        <v>534</v>
      </c>
      <c r="C25" s="63" t="s">
        <v>535</v>
      </c>
      <c r="D25" s="63">
        <v>44</v>
      </c>
      <c r="E25" s="63">
        <v>0</v>
      </c>
      <c r="F25" s="63">
        <v>0</v>
      </c>
      <c r="G25" s="63">
        <v>44</v>
      </c>
      <c r="H25" s="77">
        <v>44</v>
      </c>
      <c r="I25" s="286"/>
      <c r="J25" s="148"/>
      <c r="K25" s="82"/>
      <c r="L25" s="186">
        <v>44</v>
      </c>
      <c r="M25" s="82"/>
      <c r="N25" s="82"/>
      <c r="O25" s="82"/>
      <c r="P25" s="82"/>
      <c r="Q25" s="82"/>
      <c r="R25" s="82"/>
      <c r="S25" s="190"/>
      <c r="T25" s="153">
        <f t="shared" si="0"/>
        <v>44</v>
      </c>
      <c r="U25" s="287"/>
    </row>
    <row r="26" spans="1:21" x14ac:dyDescent="0.25">
      <c r="A26" s="77" t="s">
        <v>227</v>
      </c>
      <c r="B26" s="63" t="s">
        <v>501</v>
      </c>
      <c r="C26" s="63" t="s">
        <v>502</v>
      </c>
      <c r="D26" s="63">
        <v>40</v>
      </c>
      <c r="E26" s="63">
        <v>40</v>
      </c>
      <c r="F26" s="63">
        <v>0</v>
      </c>
      <c r="G26" s="63">
        <v>0</v>
      </c>
      <c r="H26" s="77">
        <v>40</v>
      </c>
      <c r="I26" s="286"/>
      <c r="J26" s="187">
        <v>40</v>
      </c>
      <c r="K26" s="82"/>
      <c r="L26" s="82"/>
      <c r="M26" s="82"/>
      <c r="N26" s="82"/>
      <c r="O26" s="82"/>
      <c r="P26" s="82"/>
      <c r="Q26" s="82"/>
      <c r="R26" s="82"/>
      <c r="S26" s="190"/>
      <c r="T26" s="153">
        <f t="shared" si="0"/>
        <v>40</v>
      </c>
      <c r="U26" s="287"/>
    </row>
    <row r="27" spans="1:21" x14ac:dyDescent="0.25">
      <c r="A27" s="77" t="s">
        <v>391</v>
      </c>
      <c r="B27" s="63" t="s">
        <v>392</v>
      </c>
      <c r="C27" s="63" t="s">
        <v>393</v>
      </c>
      <c r="D27" s="63">
        <v>39</v>
      </c>
      <c r="E27" s="63">
        <v>39</v>
      </c>
      <c r="F27" s="63">
        <v>0</v>
      </c>
      <c r="G27" s="63">
        <v>0</v>
      </c>
      <c r="H27" s="77">
        <v>39</v>
      </c>
      <c r="I27" s="286"/>
      <c r="J27" s="187">
        <v>39</v>
      </c>
      <c r="K27" s="82"/>
      <c r="L27" s="82"/>
      <c r="M27" s="82"/>
      <c r="N27" s="82"/>
      <c r="O27" s="82"/>
      <c r="P27" s="82"/>
      <c r="Q27" s="82"/>
      <c r="R27" s="82"/>
      <c r="S27" s="190"/>
      <c r="T27" s="153">
        <f t="shared" si="0"/>
        <v>39</v>
      </c>
      <c r="U27" s="287"/>
    </row>
    <row r="28" spans="1:21" x14ac:dyDescent="0.25">
      <c r="A28" s="77" t="s">
        <v>256</v>
      </c>
      <c r="B28" s="63" t="s">
        <v>542</v>
      </c>
      <c r="C28" s="63" t="s">
        <v>543</v>
      </c>
      <c r="D28" s="63">
        <v>38</v>
      </c>
      <c r="E28" s="63">
        <v>18</v>
      </c>
      <c r="F28" s="63">
        <v>0</v>
      </c>
      <c r="G28" s="63">
        <v>20</v>
      </c>
      <c r="H28" s="77">
        <v>38</v>
      </c>
      <c r="I28" s="286"/>
      <c r="J28" s="187">
        <v>10</v>
      </c>
      <c r="K28" s="186">
        <v>28</v>
      </c>
      <c r="L28" s="82"/>
      <c r="M28" s="82"/>
      <c r="N28" s="82"/>
      <c r="O28" s="82"/>
      <c r="P28" s="82"/>
      <c r="Q28" s="82"/>
      <c r="R28" s="82"/>
      <c r="S28" s="190"/>
      <c r="T28" s="153">
        <f t="shared" si="0"/>
        <v>38</v>
      </c>
      <c r="U28" s="287"/>
    </row>
    <row r="29" spans="1:21" x14ac:dyDescent="0.25">
      <c r="A29" s="77" t="s">
        <v>558</v>
      </c>
      <c r="B29" s="63" t="s">
        <v>559</v>
      </c>
      <c r="C29" s="63" t="s">
        <v>560</v>
      </c>
      <c r="D29" s="63">
        <v>29</v>
      </c>
      <c r="E29" s="63">
        <v>0</v>
      </c>
      <c r="F29" s="63">
        <v>0</v>
      </c>
      <c r="G29" s="63">
        <v>29</v>
      </c>
      <c r="H29" s="77">
        <v>29</v>
      </c>
      <c r="I29" s="286"/>
      <c r="J29" s="148"/>
      <c r="K29" s="82"/>
      <c r="L29" s="186">
        <v>29</v>
      </c>
      <c r="M29" s="82"/>
      <c r="N29" s="82"/>
      <c r="O29" s="82"/>
      <c r="P29" s="82"/>
      <c r="Q29" s="82"/>
      <c r="R29" s="82"/>
      <c r="S29" s="190"/>
      <c r="T29" s="153">
        <f t="shared" si="0"/>
        <v>29</v>
      </c>
      <c r="U29" s="287"/>
    </row>
    <row r="30" spans="1:21" x14ac:dyDescent="0.25">
      <c r="A30" s="77" t="s">
        <v>224</v>
      </c>
      <c r="B30" s="63" t="s">
        <v>497</v>
      </c>
      <c r="C30" s="63" t="s">
        <v>498</v>
      </c>
      <c r="D30" s="63">
        <v>25</v>
      </c>
      <c r="E30" s="63">
        <v>9</v>
      </c>
      <c r="F30" s="63">
        <v>0</v>
      </c>
      <c r="G30" s="63">
        <v>16</v>
      </c>
      <c r="H30" s="77">
        <v>25</v>
      </c>
      <c r="I30" s="286"/>
      <c r="J30" s="187">
        <v>25</v>
      </c>
      <c r="K30" s="82"/>
      <c r="L30" s="82"/>
      <c r="M30" s="82"/>
      <c r="N30" s="82"/>
      <c r="O30" s="82"/>
      <c r="P30" s="82"/>
      <c r="Q30" s="82"/>
      <c r="R30" s="82"/>
      <c r="S30" s="190"/>
      <c r="T30" s="153">
        <f t="shared" si="0"/>
        <v>25</v>
      </c>
      <c r="U30" s="287"/>
    </row>
    <row r="31" spans="1:21" x14ac:dyDescent="0.25">
      <c r="A31" s="77" t="s">
        <v>420</v>
      </c>
      <c r="B31" s="63" t="s">
        <v>421</v>
      </c>
      <c r="C31" s="63" t="s">
        <v>422</v>
      </c>
      <c r="D31" s="63">
        <v>24</v>
      </c>
      <c r="E31" s="63">
        <v>24</v>
      </c>
      <c r="F31" s="63">
        <v>0</v>
      </c>
      <c r="G31" s="63">
        <v>0</v>
      </c>
      <c r="H31" s="77">
        <v>24</v>
      </c>
      <c r="I31" s="286"/>
      <c r="J31" s="187">
        <v>24</v>
      </c>
      <c r="K31" s="82"/>
      <c r="L31" s="82"/>
      <c r="M31" s="82"/>
      <c r="N31" s="82"/>
      <c r="O31" s="82"/>
      <c r="P31" s="82"/>
      <c r="Q31" s="82"/>
      <c r="R31" s="82"/>
      <c r="S31" s="190"/>
      <c r="T31" s="153">
        <f t="shared" si="0"/>
        <v>24</v>
      </c>
      <c r="U31" s="287"/>
    </row>
    <row r="32" spans="1:21" x14ac:dyDescent="0.25">
      <c r="A32" s="77" t="s">
        <v>474</v>
      </c>
      <c r="B32" s="63" t="s">
        <v>475</v>
      </c>
      <c r="C32" s="63" t="s">
        <v>476</v>
      </c>
      <c r="D32" s="63">
        <v>23</v>
      </c>
      <c r="E32" s="63">
        <v>0</v>
      </c>
      <c r="F32" s="63">
        <v>0</v>
      </c>
      <c r="G32" s="63">
        <v>23</v>
      </c>
      <c r="H32" s="77">
        <v>23</v>
      </c>
      <c r="I32" s="286"/>
      <c r="J32" s="148"/>
      <c r="K32" s="186">
        <v>23</v>
      </c>
      <c r="L32" s="82"/>
      <c r="M32" s="82"/>
      <c r="N32" s="82"/>
      <c r="O32" s="82"/>
      <c r="P32" s="82"/>
      <c r="Q32" s="82"/>
      <c r="R32" s="82"/>
      <c r="S32" s="190"/>
      <c r="T32" s="153">
        <f t="shared" si="0"/>
        <v>23</v>
      </c>
      <c r="U32" s="287"/>
    </row>
    <row r="33" spans="1:21" x14ac:dyDescent="0.25">
      <c r="A33" s="77" t="s">
        <v>155</v>
      </c>
      <c r="B33" s="63" t="s">
        <v>365</v>
      </c>
      <c r="C33" s="63" t="s">
        <v>366</v>
      </c>
      <c r="D33" s="63">
        <v>22</v>
      </c>
      <c r="E33" s="63">
        <v>18</v>
      </c>
      <c r="F33" s="63">
        <v>4</v>
      </c>
      <c r="G33" s="63">
        <v>0</v>
      </c>
      <c r="H33" s="77">
        <v>18</v>
      </c>
      <c r="I33" s="286"/>
      <c r="J33" s="187">
        <v>5</v>
      </c>
      <c r="K33" s="186">
        <v>13</v>
      </c>
      <c r="L33" s="82"/>
      <c r="M33" s="82"/>
      <c r="N33" s="82"/>
      <c r="O33" s="82"/>
      <c r="P33" s="82"/>
      <c r="Q33" s="82"/>
      <c r="R33" s="82"/>
      <c r="S33" s="190"/>
      <c r="T33" s="153">
        <f t="shared" si="0"/>
        <v>18</v>
      </c>
      <c r="U33" s="287"/>
    </row>
    <row r="34" spans="1:21" x14ac:dyDescent="0.25">
      <c r="A34" s="77" t="s">
        <v>595</v>
      </c>
      <c r="B34" s="63" t="s">
        <v>596</v>
      </c>
      <c r="C34" s="63" t="s">
        <v>597</v>
      </c>
      <c r="D34" s="63">
        <v>17</v>
      </c>
      <c r="E34" s="63">
        <v>14</v>
      </c>
      <c r="F34" s="63">
        <v>3</v>
      </c>
      <c r="G34" s="63">
        <v>0</v>
      </c>
      <c r="H34" s="77">
        <v>14</v>
      </c>
      <c r="I34" s="286"/>
      <c r="J34" s="187">
        <v>9</v>
      </c>
      <c r="K34" s="186">
        <v>5</v>
      </c>
      <c r="L34" s="82"/>
      <c r="M34" s="82"/>
      <c r="N34" s="82"/>
      <c r="O34" s="82"/>
      <c r="P34" s="82"/>
      <c r="Q34" s="82"/>
      <c r="R34" s="82"/>
      <c r="S34" s="190"/>
      <c r="T34" s="153">
        <f t="shared" si="0"/>
        <v>14</v>
      </c>
      <c r="U34" s="287"/>
    </row>
    <row r="35" spans="1:21" x14ac:dyDescent="0.25">
      <c r="A35" s="77" t="s">
        <v>331</v>
      </c>
      <c r="B35" s="63" t="s">
        <v>332</v>
      </c>
      <c r="C35" s="63" t="s">
        <v>333</v>
      </c>
      <c r="D35" s="63">
        <v>16</v>
      </c>
      <c r="E35" s="63">
        <v>1</v>
      </c>
      <c r="F35" s="63">
        <v>15</v>
      </c>
      <c r="G35" s="63">
        <v>0</v>
      </c>
      <c r="H35" s="77">
        <v>1</v>
      </c>
      <c r="I35" s="286"/>
      <c r="J35" s="187">
        <v>1</v>
      </c>
      <c r="K35" s="82"/>
      <c r="L35" s="82"/>
      <c r="M35" s="82"/>
      <c r="N35" s="82"/>
      <c r="O35" s="82"/>
      <c r="P35" s="82"/>
      <c r="Q35" s="82"/>
      <c r="R35" s="82"/>
      <c r="S35" s="190"/>
      <c r="T35" s="153">
        <f t="shared" si="0"/>
        <v>1</v>
      </c>
      <c r="U35" s="287"/>
    </row>
    <row r="36" spans="1:21" ht="13.5" thickBot="1" x14ac:dyDescent="0.3">
      <c r="A36" s="77" t="s">
        <v>565</v>
      </c>
      <c r="B36" s="63" t="s">
        <v>566</v>
      </c>
      <c r="C36" s="63" t="s">
        <v>567</v>
      </c>
      <c r="D36" s="63">
        <v>10</v>
      </c>
      <c r="E36" s="63">
        <v>10</v>
      </c>
      <c r="F36" s="63">
        <v>0</v>
      </c>
      <c r="G36" s="63">
        <v>0</v>
      </c>
      <c r="H36" s="77">
        <v>10</v>
      </c>
      <c r="I36" s="286"/>
      <c r="J36" s="307">
        <v>10</v>
      </c>
      <c r="K36" s="150"/>
      <c r="L36" s="150"/>
      <c r="M36" s="150"/>
      <c r="N36" s="150"/>
      <c r="O36" s="150"/>
      <c r="P36" s="150"/>
      <c r="Q36" s="150"/>
      <c r="R36" s="150"/>
      <c r="S36" s="195"/>
      <c r="T36" s="154">
        <f t="shared" si="0"/>
        <v>10</v>
      </c>
      <c r="U36" s="287"/>
    </row>
    <row r="37" spans="1:21" x14ac:dyDescent="0.25">
      <c r="A37" s="77" t="s">
        <v>337</v>
      </c>
      <c r="B37" s="63" t="s">
        <v>338</v>
      </c>
      <c r="C37" s="63" t="s">
        <v>339</v>
      </c>
      <c r="D37" s="63">
        <v>9</v>
      </c>
      <c r="E37" s="63">
        <v>6</v>
      </c>
      <c r="F37" s="63">
        <v>3</v>
      </c>
      <c r="G37" s="63">
        <v>0</v>
      </c>
      <c r="H37" s="77">
        <v>6</v>
      </c>
      <c r="J37" s="305"/>
      <c r="K37" s="305"/>
      <c r="L37" s="305"/>
      <c r="M37" s="305"/>
      <c r="N37" s="305"/>
      <c r="O37" s="305"/>
      <c r="P37" s="305"/>
      <c r="Q37" s="305"/>
      <c r="R37" s="305"/>
      <c r="S37" s="305"/>
      <c r="T37" s="306"/>
    </row>
    <row r="38" spans="1:21" x14ac:dyDescent="0.25">
      <c r="A38" s="77" t="s">
        <v>97</v>
      </c>
      <c r="B38" s="63" t="s">
        <v>345</v>
      </c>
      <c r="C38" s="63" t="s">
        <v>346</v>
      </c>
      <c r="D38" s="63">
        <v>9</v>
      </c>
      <c r="E38" s="63">
        <v>9</v>
      </c>
      <c r="F38" s="63">
        <v>0</v>
      </c>
      <c r="G38" s="63">
        <v>0</v>
      </c>
      <c r="H38" s="77">
        <v>9</v>
      </c>
      <c r="J38" s="69"/>
      <c r="K38" s="69"/>
      <c r="L38" s="69"/>
      <c r="M38" s="69"/>
      <c r="N38" s="69"/>
      <c r="O38" s="69"/>
      <c r="P38" s="69"/>
      <c r="Q38" s="69"/>
      <c r="R38" s="69"/>
      <c r="S38" s="69"/>
      <c r="T38" s="90"/>
    </row>
    <row r="39" spans="1:21" x14ac:dyDescent="0.25">
      <c r="A39" s="77" t="s">
        <v>216</v>
      </c>
      <c r="B39" s="63" t="s">
        <v>446</v>
      </c>
      <c r="C39" s="63" t="s">
        <v>447</v>
      </c>
      <c r="D39" s="63">
        <v>9</v>
      </c>
      <c r="E39" s="63">
        <v>0</v>
      </c>
      <c r="F39" s="63">
        <v>0</v>
      </c>
      <c r="G39" s="63">
        <v>9</v>
      </c>
      <c r="H39" s="77">
        <v>9</v>
      </c>
      <c r="J39" s="69"/>
      <c r="K39" s="69"/>
      <c r="L39" s="69"/>
      <c r="M39" s="69"/>
      <c r="N39" s="69"/>
      <c r="O39" s="69"/>
      <c r="P39" s="69"/>
      <c r="Q39" s="69"/>
      <c r="R39" s="69"/>
      <c r="S39" s="69"/>
      <c r="T39" s="90"/>
    </row>
    <row r="40" spans="1:21" x14ac:dyDescent="0.25">
      <c r="A40" s="77" t="s">
        <v>787</v>
      </c>
      <c r="B40" s="63" t="s">
        <v>788</v>
      </c>
      <c r="C40" s="63" t="s">
        <v>789</v>
      </c>
      <c r="D40" s="63">
        <v>9</v>
      </c>
      <c r="E40" s="63">
        <v>0</v>
      </c>
      <c r="F40" s="63">
        <v>0</v>
      </c>
      <c r="G40" s="63">
        <v>9</v>
      </c>
      <c r="H40" s="77">
        <v>9</v>
      </c>
      <c r="J40" s="69"/>
      <c r="K40" s="69"/>
      <c r="L40" s="69"/>
      <c r="M40" s="69"/>
      <c r="N40" s="69"/>
      <c r="O40" s="69"/>
      <c r="P40" s="69"/>
      <c r="Q40" s="69"/>
      <c r="R40" s="69"/>
      <c r="S40" s="69"/>
      <c r="T40" s="90"/>
    </row>
    <row r="41" spans="1:21" x14ac:dyDescent="0.25">
      <c r="A41" s="77" t="s">
        <v>174</v>
      </c>
      <c r="B41" s="63" t="s">
        <v>406</v>
      </c>
      <c r="C41" s="63" t="s">
        <v>407</v>
      </c>
      <c r="D41" s="63">
        <v>8</v>
      </c>
      <c r="E41" s="63">
        <v>9</v>
      </c>
      <c r="F41" s="63">
        <v>-1</v>
      </c>
      <c r="G41" s="63">
        <v>0</v>
      </c>
      <c r="H41" s="77">
        <v>9</v>
      </c>
      <c r="J41" s="69"/>
      <c r="K41" s="69"/>
      <c r="L41" s="69"/>
      <c r="M41" s="69"/>
      <c r="N41" s="69"/>
      <c r="O41" s="69"/>
      <c r="P41" s="69"/>
      <c r="Q41" s="69"/>
      <c r="R41" s="69"/>
      <c r="S41" s="69"/>
      <c r="T41" s="90"/>
    </row>
    <row r="42" spans="1:21" x14ac:dyDescent="0.25">
      <c r="A42" s="77" t="s">
        <v>166</v>
      </c>
      <c r="B42" s="63" t="s">
        <v>408</v>
      </c>
      <c r="C42" s="63" t="s">
        <v>409</v>
      </c>
      <c r="D42" s="63">
        <v>8</v>
      </c>
      <c r="E42" s="63">
        <v>0</v>
      </c>
      <c r="F42" s="63">
        <v>0</v>
      </c>
      <c r="G42" s="63">
        <v>8</v>
      </c>
      <c r="H42" s="77">
        <v>8</v>
      </c>
      <c r="J42" s="69"/>
      <c r="K42" s="69"/>
      <c r="L42" s="69"/>
      <c r="M42" s="69"/>
      <c r="N42" s="69"/>
      <c r="O42" s="69"/>
      <c r="P42" s="69"/>
      <c r="Q42" s="69"/>
      <c r="R42" s="69"/>
      <c r="S42" s="69"/>
      <c r="T42" s="90"/>
    </row>
    <row r="43" spans="1:21" x14ac:dyDescent="0.25">
      <c r="A43" s="77" t="s">
        <v>250</v>
      </c>
      <c r="B43" s="63" t="s">
        <v>444</v>
      </c>
      <c r="C43" s="63" t="s">
        <v>445</v>
      </c>
      <c r="D43" s="63">
        <v>8</v>
      </c>
      <c r="E43" s="63">
        <v>0</v>
      </c>
      <c r="F43" s="63">
        <v>0</v>
      </c>
      <c r="G43" s="63">
        <v>8</v>
      </c>
      <c r="H43" s="77">
        <v>8</v>
      </c>
      <c r="J43" s="69"/>
      <c r="K43" s="69"/>
      <c r="L43" s="69"/>
      <c r="M43" s="69"/>
      <c r="N43" s="69"/>
      <c r="O43" s="69"/>
      <c r="P43" s="69"/>
      <c r="Q43" s="69"/>
      <c r="R43" s="69"/>
      <c r="S43" s="69"/>
      <c r="T43" s="90"/>
    </row>
    <row r="44" spans="1:21" x14ac:dyDescent="0.25">
      <c r="A44" s="77" t="s">
        <v>235</v>
      </c>
      <c r="B44" s="63" t="s">
        <v>529</v>
      </c>
      <c r="C44" s="63" t="s">
        <v>530</v>
      </c>
      <c r="D44" s="63">
        <v>8</v>
      </c>
      <c r="E44" s="63">
        <v>0</v>
      </c>
      <c r="F44" s="63">
        <v>0</v>
      </c>
      <c r="G44" s="63">
        <v>8</v>
      </c>
      <c r="H44" s="77">
        <v>8</v>
      </c>
      <c r="J44" s="69"/>
      <c r="K44" s="69"/>
      <c r="L44" s="69"/>
      <c r="M44" s="69"/>
      <c r="N44" s="69"/>
      <c r="O44" s="69"/>
      <c r="P44" s="69"/>
      <c r="Q44" s="69"/>
      <c r="R44" s="69"/>
      <c r="S44" s="69"/>
      <c r="T44" s="90"/>
    </row>
    <row r="45" spans="1:21" x14ac:dyDescent="0.25">
      <c r="A45" s="77" t="s">
        <v>247</v>
      </c>
      <c r="B45" s="63" t="s">
        <v>570</v>
      </c>
      <c r="C45" s="63" t="s">
        <v>571</v>
      </c>
      <c r="D45" s="63">
        <v>8</v>
      </c>
      <c r="E45" s="63">
        <v>8</v>
      </c>
      <c r="F45" s="63">
        <v>0</v>
      </c>
      <c r="G45" s="63">
        <v>0</v>
      </c>
      <c r="H45" s="77">
        <v>8</v>
      </c>
      <c r="J45" s="69"/>
      <c r="K45" s="69"/>
      <c r="L45" s="69"/>
      <c r="M45" s="69"/>
      <c r="N45" s="69"/>
      <c r="O45" s="69"/>
      <c r="P45" s="69"/>
      <c r="Q45" s="69"/>
      <c r="R45" s="69"/>
      <c r="S45" s="69"/>
      <c r="T45" s="90"/>
    </row>
    <row r="46" spans="1:21" x14ac:dyDescent="0.25">
      <c r="A46" s="77" t="s">
        <v>577</v>
      </c>
      <c r="B46" s="63" t="s">
        <v>578</v>
      </c>
      <c r="C46" s="63" t="s">
        <v>579</v>
      </c>
      <c r="D46" s="63">
        <v>8</v>
      </c>
      <c r="E46" s="63">
        <v>8</v>
      </c>
      <c r="F46" s="63">
        <v>0</v>
      </c>
      <c r="G46" s="63">
        <v>0</v>
      </c>
      <c r="H46" s="77">
        <v>8</v>
      </c>
      <c r="J46" s="69"/>
      <c r="K46" s="69"/>
      <c r="L46" s="69"/>
      <c r="M46" s="69"/>
      <c r="N46" s="69"/>
      <c r="O46" s="69"/>
      <c r="P46" s="69"/>
      <c r="Q46" s="69"/>
      <c r="R46" s="69"/>
      <c r="S46" s="69"/>
      <c r="T46" s="90"/>
    </row>
    <row r="47" spans="1:21" x14ac:dyDescent="0.25">
      <c r="A47" s="77" t="s">
        <v>704</v>
      </c>
      <c r="B47" s="63" t="s">
        <v>705</v>
      </c>
      <c r="C47" s="63" t="s">
        <v>706</v>
      </c>
      <c r="D47" s="63">
        <v>8</v>
      </c>
      <c r="E47" s="63">
        <v>8</v>
      </c>
      <c r="F47" s="63">
        <v>0</v>
      </c>
      <c r="G47" s="63">
        <v>0</v>
      </c>
      <c r="H47" s="77">
        <v>8</v>
      </c>
      <c r="J47" s="69"/>
      <c r="K47" s="69"/>
      <c r="L47" s="69"/>
      <c r="M47" s="69"/>
      <c r="N47" s="69"/>
      <c r="O47" s="69"/>
      <c r="P47" s="69"/>
      <c r="Q47" s="69"/>
      <c r="R47" s="69"/>
      <c r="S47" s="69"/>
      <c r="T47" s="90"/>
    </row>
    <row r="48" spans="1:21" x14ac:dyDescent="0.25">
      <c r="A48" s="77" t="s">
        <v>325</v>
      </c>
      <c r="B48" s="63" t="s">
        <v>326</v>
      </c>
      <c r="C48" s="63" t="s">
        <v>327</v>
      </c>
      <c r="D48" s="63">
        <v>7</v>
      </c>
      <c r="E48" s="63">
        <v>0</v>
      </c>
      <c r="F48" s="63">
        <v>0</v>
      </c>
      <c r="G48" s="63">
        <v>7</v>
      </c>
      <c r="H48" s="77">
        <v>7</v>
      </c>
      <c r="J48" s="69"/>
      <c r="K48" s="69"/>
      <c r="L48" s="69"/>
      <c r="M48" s="69"/>
      <c r="N48" s="69"/>
      <c r="O48" s="69"/>
      <c r="P48" s="69"/>
      <c r="Q48" s="69"/>
      <c r="R48" s="69"/>
      <c r="S48" s="69"/>
      <c r="T48" s="90"/>
    </row>
    <row r="49" spans="1:20" x14ac:dyDescent="0.25">
      <c r="A49" s="77" t="s">
        <v>228</v>
      </c>
      <c r="B49" s="63" t="s">
        <v>503</v>
      </c>
      <c r="C49" s="63" t="s">
        <v>504</v>
      </c>
      <c r="D49" s="63">
        <v>7</v>
      </c>
      <c r="E49" s="63">
        <v>5</v>
      </c>
      <c r="F49" s="63">
        <v>2</v>
      </c>
      <c r="G49" s="63">
        <v>0</v>
      </c>
      <c r="H49" s="77">
        <v>5</v>
      </c>
      <c r="J49" s="69"/>
      <c r="K49" s="69"/>
      <c r="L49" s="69"/>
      <c r="M49" s="69"/>
      <c r="N49" s="69"/>
      <c r="O49" s="69"/>
      <c r="P49" s="69"/>
      <c r="Q49" s="69"/>
      <c r="R49" s="69"/>
      <c r="S49" s="69"/>
      <c r="T49" s="90"/>
    </row>
    <row r="50" spans="1:20" x14ac:dyDescent="0.25">
      <c r="A50" s="77" t="s">
        <v>519</v>
      </c>
      <c r="B50" s="63" t="s">
        <v>520</v>
      </c>
      <c r="C50" s="63" t="s">
        <v>521</v>
      </c>
      <c r="D50" s="63">
        <v>7</v>
      </c>
      <c r="E50" s="63">
        <v>0</v>
      </c>
      <c r="F50" s="63">
        <v>0</v>
      </c>
      <c r="G50" s="63">
        <v>7</v>
      </c>
      <c r="H50" s="77">
        <v>7</v>
      </c>
      <c r="J50" s="69"/>
      <c r="K50" s="69"/>
      <c r="L50" s="69"/>
      <c r="M50" s="69"/>
      <c r="N50" s="69"/>
      <c r="O50" s="69"/>
      <c r="P50" s="69"/>
      <c r="Q50" s="69"/>
      <c r="R50" s="69"/>
      <c r="S50" s="69"/>
      <c r="T50" s="90"/>
    </row>
    <row r="51" spans="1:20" x14ac:dyDescent="0.25">
      <c r="A51" s="77" t="s">
        <v>649</v>
      </c>
      <c r="B51" s="63" t="s">
        <v>650</v>
      </c>
      <c r="C51" s="63" t="s">
        <v>651</v>
      </c>
      <c r="D51" s="63">
        <v>7</v>
      </c>
      <c r="E51" s="63">
        <v>0</v>
      </c>
      <c r="F51" s="63">
        <v>0</v>
      </c>
      <c r="G51" s="63">
        <v>7</v>
      </c>
      <c r="H51" s="77">
        <v>7</v>
      </c>
      <c r="J51" s="69"/>
      <c r="K51" s="69"/>
      <c r="L51" s="69"/>
      <c r="M51" s="69"/>
      <c r="N51" s="69"/>
      <c r="O51" s="69"/>
      <c r="P51" s="69"/>
      <c r="Q51" s="69"/>
      <c r="R51" s="69"/>
      <c r="S51" s="69"/>
      <c r="T51" s="90"/>
    </row>
    <row r="52" spans="1:20" x14ac:dyDescent="0.25">
      <c r="A52" s="77" t="s">
        <v>173</v>
      </c>
      <c r="B52" s="63" t="s">
        <v>402</v>
      </c>
      <c r="C52" s="63" t="s">
        <v>403</v>
      </c>
      <c r="D52" s="63">
        <v>6</v>
      </c>
      <c r="E52" s="63">
        <v>7</v>
      </c>
      <c r="F52" s="63">
        <v>-1</v>
      </c>
      <c r="G52" s="63">
        <v>0</v>
      </c>
      <c r="H52" s="77">
        <v>7</v>
      </c>
      <c r="J52" s="69"/>
      <c r="K52" s="69"/>
      <c r="L52" s="69"/>
      <c r="M52" s="69"/>
      <c r="N52" s="69"/>
      <c r="O52" s="69"/>
      <c r="P52" s="69"/>
      <c r="Q52" s="69"/>
      <c r="R52" s="69"/>
      <c r="S52" s="69"/>
      <c r="T52" s="90"/>
    </row>
    <row r="53" spans="1:20" x14ac:dyDescent="0.25">
      <c r="A53" s="77" t="s">
        <v>159</v>
      </c>
      <c r="B53" s="63" t="s">
        <v>460</v>
      </c>
      <c r="C53" s="63" t="s">
        <v>461</v>
      </c>
      <c r="D53" s="63">
        <v>6</v>
      </c>
      <c r="E53" s="63">
        <v>0</v>
      </c>
      <c r="F53" s="63">
        <v>0</v>
      </c>
      <c r="G53" s="63">
        <v>6</v>
      </c>
      <c r="H53" s="77">
        <v>6</v>
      </c>
      <c r="J53" s="69"/>
      <c r="K53" s="69"/>
      <c r="L53" s="69"/>
      <c r="M53" s="69"/>
      <c r="N53" s="69"/>
      <c r="O53" s="69"/>
      <c r="P53" s="69"/>
      <c r="Q53" s="69"/>
      <c r="R53" s="69"/>
      <c r="S53" s="69"/>
      <c r="T53" s="90"/>
    </row>
    <row r="54" spans="1:20" x14ac:dyDescent="0.25">
      <c r="A54" s="77" t="s">
        <v>222</v>
      </c>
      <c r="B54" s="63" t="s">
        <v>482</v>
      </c>
      <c r="C54" s="63" t="s">
        <v>483</v>
      </c>
      <c r="D54" s="63">
        <v>6</v>
      </c>
      <c r="E54" s="63">
        <v>6</v>
      </c>
      <c r="F54" s="63">
        <v>0</v>
      </c>
      <c r="G54" s="63">
        <v>0</v>
      </c>
      <c r="H54" s="77">
        <v>6</v>
      </c>
      <c r="J54" s="69"/>
      <c r="K54" s="69"/>
      <c r="L54" s="69"/>
      <c r="M54" s="69"/>
      <c r="N54" s="69"/>
      <c r="O54" s="69"/>
      <c r="P54" s="69"/>
      <c r="Q54" s="69"/>
      <c r="R54" s="69"/>
      <c r="S54" s="69"/>
      <c r="T54" s="90"/>
    </row>
    <row r="55" spans="1:20" x14ac:dyDescent="0.25">
      <c r="A55" s="77" t="s">
        <v>175</v>
      </c>
      <c r="B55" s="63" t="s">
        <v>412</v>
      </c>
      <c r="C55" s="63" t="s">
        <v>413</v>
      </c>
      <c r="D55" s="63">
        <v>5</v>
      </c>
      <c r="E55" s="63">
        <v>0</v>
      </c>
      <c r="F55" s="63">
        <v>0</v>
      </c>
      <c r="G55" s="63">
        <v>5</v>
      </c>
      <c r="H55" s="77">
        <v>5</v>
      </c>
      <c r="J55" s="69"/>
      <c r="K55" s="69"/>
      <c r="L55" s="69"/>
      <c r="M55" s="69"/>
      <c r="N55" s="69"/>
      <c r="O55" s="69"/>
      <c r="P55" s="69"/>
      <c r="Q55" s="69"/>
      <c r="R55" s="69"/>
      <c r="S55" s="69"/>
      <c r="T55" s="90"/>
    </row>
    <row r="56" spans="1:20" x14ac:dyDescent="0.25">
      <c r="A56" s="77" t="s">
        <v>219</v>
      </c>
      <c r="B56" s="63" t="s">
        <v>468</v>
      </c>
      <c r="C56" s="63" t="s">
        <v>469</v>
      </c>
      <c r="D56" s="63">
        <v>5</v>
      </c>
      <c r="E56" s="63">
        <v>0</v>
      </c>
      <c r="F56" s="63">
        <v>0</v>
      </c>
      <c r="G56" s="63">
        <v>5</v>
      </c>
      <c r="H56" s="77">
        <v>5</v>
      </c>
      <c r="J56" s="69"/>
      <c r="K56" s="69"/>
      <c r="L56" s="69"/>
      <c r="M56" s="69"/>
      <c r="N56" s="69"/>
      <c r="O56" s="69"/>
      <c r="P56" s="69"/>
      <c r="Q56" s="69"/>
      <c r="R56" s="69"/>
      <c r="S56" s="69"/>
      <c r="T56" s="90"/>
    </row>
    <row r="57" spans="1:20" x14ac:dyDescent="0.25">
      <c r="A57" s="77" t="s">
        <v>508</v>
      </c>
      <c r="B57" s="63" t="s">
        <v>509</v>
      </c>
      <c r="C57" s="63" t="s">
        <v>510</v>
      </c>
      <c r="D57" s="63">
        <v>5</v>
      </c>
      <c r="E57" s="63">
        <v>0</v>
      </c>
      <c r="F57" s="63">
        <v>0</v>
      </c>
      <c r="G57" s="63">
        <v>5</v>
      </c>
      <c r="H57" s="77">
        <v>5</v>
      </c>
      <c r="J57" s="69"/>
      <c r="K57" s="69"/>
      <c r="L57" s="69"/>
      <c r="M57" s="69"/>
      <c r="N57" s="69"/>
      <c r="O57" s="69"/>
      <c r="P57" s="69"/>
      <c r="Q57" s="69"/>
      <c r="R57" s="69"/>
      <c r="S57" s="69"/>
      <c r="T57" s="90"/>
    </row>
    <row r="58" spans="1:20" x14ac:dyDescent="0.25">
      <c r="A58" s="77" t="s">
        <v>633</v>
      </c>
      <c r="B58" s="63" t="s">
        <v>634</v>
      </c>
      <c r="C58" s="63" t="s">
        <v>635</v>
      </c>
      <c r="D58" s="63">
        <v>5</v>
      </c>
      <c r="E58" s="63">
        <v>0</v>
      </c>
      <c r="F58" s="63">
        <v>0</v>
      </c>
      <c r="G58" s="63">
        <v>5</v>
      </c>
      <c r="H58" s="77">
        <v>5</v>
      </c>
      <c r="J58" s="69"/>
      <c r="K58" s="69"/>
      <c r="L58" s="69"/>
      <c r="M58" s="69"/>
      <c r="N58" s="69"/>
      <c r="O58" s="69"/>
      <c r="P58" s="69"/>
      <c r="Q58" s="69"/>
      <c r="R58" s="69"/>
      <c r="S58" s="69"/>
      <c r="T58" s="90"/>
    </row>
    <row r="59" spans="1:20" x14ac:dyDescent="0.25">
      <c r="A59" s="77" t="s">
        <v>731</v>
      </c>
      <c r="B59" s="63" t="s">
        <v>732</v>
      </c>
      <c r="C59" s="63" t="s">
        <v>733</v>
      </c>
      <c r="D59" s="63">
        <v>5</v>
      </c>
      <c r="E59" s="63">
        <v>5</v>
      </c>
      <c r="F59" s="63">
        <v>0</v>
      </c>
      <c r="G59" s="63">
        <v>0</v>
      </c>
      <c r="H59" s="77">
        <v>5</v>
      </c>
      <c r="J59" s="69"/>
      <c r="K59" s="69"/>
      <c r="L59" s="69"/>
      <c r="M59" s="69"/>
      <c r="N59" s="69"/>
      <c r="O59" s="69"/>
      <c r="P59" s="69"/>
      <c r="Q59" s="69"/>
      <c r="R59" s="69"/>
      <c r="S59" s="69"/>
      <c r="T59" s="90"/>
    </row>
    <row r="60" spans="1:20" x14ac:dyDescent="0.25">
      <c r="A60" s="77" t="s">
        <v>322</v>
      </c>
      <c r="B60" s="63" t="s">
        <v>323</v>
      </c>
      <c r="C60" s="63" t="s">
        <v>324</v>
      </c>
      <c r="D60" s="63">
        <v>4</v>
      </c>
      <c r="E60" s="63">
        <v>0</v>
      </c>
      <c r="F60" s="63">
        <v>0</v>
      </c>
      <c r="G60" s="63">
        <v>4</v>
      </c>
      <c r="H60" s="77">
        <v>4</v>
      </c>
      <c r="J60" s="69"/>
      <c r="K60" s="69"/>
      <c r="L60" s="69"/>
      <c r="M60" s="69"/>
      <c r="N60" s="69"/>
      <c r="O60" s="69"/>
      <c r="P60" s="69"/>
      <c r="Q60" s="69"/>
      <c r="R60" s="69"/>
      <c r="S60" s="69"/>
      <c r="T60" s="90"/>
    </row>
    <row r="61" spans="1:20" x14ac:dyDescent="0.25">
      <c r="A61" s="77" t="s">
        <v>96</v>
      </c>
      <c r="B61" s="63" t="s">
        <v>359</v>
      </c>
      <c r="C61" s="63" t="s">
        <v>360</v>
      </c>
      <c r="D61" s="63">
        <v>4</v>
      </c>
      <c r="E61" s="63">
        <v>4</v>
      </c>
      <c r="F61" s="63">
        <v>0</v>
      </c>
      <c r="G61" s="63">
        <v>0</v>
      </c>
      <c r="H61" s="77">
        <v>4</v>
      </c>
      <c r="J61" s="69"/>
      <c r="K61" s="69"/>
      <c r="L61" s="69"/>
      <c r="M61" s="69"/>
      <c r="N61" s="69"/>
      <c r="O61" s="69"/>
      <c r="P61" s="69"/>
      <c r="Q61" s="69"/>
      <c r="R61" s="69"/>
      <c r="S61" s="69"/>
      <c r="T61" s="90"/>
    </row>
    <row r="62" spans="1:20" x14ac:dyDescent="0.25">
      <c r="A62" s="77" t="s">
        <v>607</v>
      </c>
      <c r="B62" s="63" t="s">
        <v>608</v>
      </c>
      <c r="C62" s="63" t="s">
        <v>609</v>
      </c>
      <c r="D62" s="63">
        <v>4</v>
      </c>
      <c r="E62" s="63">
        <v>0</v>
      </c>
      <c r="F62" s="63">
        <v>0</v>
      </c>
      <c r="G62" s="63">
        <v>4</v>
      </c>
      <c r="H62" s="77">
        <v>4</v>
      </c>
      <c r="J62" s="69"/>
      <c r="K62" s="69"/>
      <c r="L62" s="69"/>
      <c r="M62" s="69"/>
      <c r="N62" s="69"/>
      <c r="O62" s="69"/>
      <c r="P62" s="69"/>
      <c r="Q62" s="69"/>
      <c r="R62" s="69"/>
      <c r="S62" s="69"/>
      <c r="T62" s="90"/>
    </row>
    <row r="63" spans="1:20" x14ac:dyDescent="0.25">
      <c r="A63" s="77" t="s">
        <v>646</v>
      </c>
      <c r="B63" s="63" t="s">
        <v>647</v>
      </c>
      <c r="C63" s="63" t="s">
        <v>648</v>
      </c>
      <c r="D63" s="63">
        <v>4</v>
      </c>
      <c r="E63" s="63">
        <v>0</v>
      </c>
      <c r="F63" s="63">
        <v>0</v>
      </c>
      <c r="G63" s="63">
        <v>4</v>
      </c>
      <c r="H63" s="77">
        <v>4</v>
      </c>
      <c r="J63" s="69"/>
      <c r="K63" s="69"/>
      <c r="L63" s="69"/>
      <c r="M63" s="69"/>
      <c r="N63" s="69"/>
      <c r="O63" s="69"/>
      <c r="P63" s="69"/>
      <c r="Q63" s="69"/>
      <c r="R63" s="69"/>
      <c r="S63" s="69"/>
      <c r="T63" s="90"/>
    </row>
    <row r="64" spans="1:20" x14ac:dyDescent="0.25">
      <c r="A64" s="77" t="s">
        <v>748</v>
      </c>
      <c r="B64" s="63" t="s">
        <v>749</v>
      </c>
      <c r="C64" s="63" t="s">
        <v>750</v>
      </c>
      <c r="D64" s="63">
        <v>4</v>
      </c>
      <c r="E64" s="63">
        <v>0</v>
      </c>
      <c r="F64" s="63">
        <v>0</v>
      </c>
      <c r="G64" s="63">
        <v>4</v>
      </c>
      <c r="H64" s="77">
        <v>4</v>
      </c>
      <c r="J64" s="69"/>
      <c r="K64" s="69"/>
      <c r="L64" s="69"/>
      <c r="M64" s="69"/>
      <c r="N64" s="69"/>
      <c r="O64" s="69"/>
      <c r="P64" s="69"/>
      <c r="Q64" s="69"/>
      <c r="R64" s="69"/>
      <c r="S64" s="69"/>
      <c r="T64" s="90"/>
    </row>
    <row r="65" spans="1:20" x14ac:dyDescent="0.25">
      <c r="A65" s="77" t="s">
        <v>760</v>
      </c>
      <c r="B65" s="63" t="s">
        <v>761</v>
      </c>
      <c r="C65" s="63" t="s">
        <v>762</v>
      </c>
      <c r="D65" s="63">
        <v>4</v>
      </c>
      <c r="E65" s="63">
        <v>0</v>
      </c>
      <c r="F65" s="63">
        <v>0</v>
      </c>
      <c r="G65" s="63">
        <v>4</v>
      </c>
      <c r="H65" s="77">
        <v>4</v>
      </c>
      <c r="J65" s="69"/>
      <c r="K65" s="69"/>
      <c r="L65" s="69"/>
      <c r="M65" s="69"/>
      <c r="N65" s="69"/>
      <c r="O65" s="69"/>
      <c r="P65" s="69"/>
      <c r="Q65" s="69"/>
      <c r="R65" s="69"/>
      <c r="S65" s="69"/>
      <c r="T65" s="90"/>
    </row>
    <row r="66" spans="1:20" x14ac:dyDescent="0.25">
      <c r="A66" s="77" t="s">
        <v>316</v>
      </c>
      <c r="B66" s="63" t="s">
        <v>317</v>
      </c>
      <c r="C66" s="63" t="s">
        <v>318</v>
      </c>
      <c r="D66" s="63">
        <v>3</v>
      </c>
      <c r="E66" s="63">
        <v>0</v>
      </c>
      <c r="F66" s="63">
        <v>2</v>
      </c>
      <c r="G66" s="63">
        <v>1</v>
      </c>
      <c r="H66" s="77">
        <v>1</v>
      </c>
      <c r="J66" s="69"/>
      <c r="K66" s="69"/>
      <c r="L66" s="69"/>
      <c r="M66" s="69"/>
      <c r="N66" s="69"/>
      <c r="O66" s="69"/>
      <c r="P66" s="69"/>
      <c r="Q66" s="69"/>
      <c r="R66" s="69"/>
      <c r="S66" s="69"/>
      <c r="T66" s="90"/>
    </row>
    <row r="67" spans="1:20" x14ac:dyDescent="0.25">
      <c r="A67" s="77" t="s">
        <v>319</v>
      </c>
      <c r="B67" s="63" t="s">
        <v>320</v>
      </c>
      <c r="C67" s="63" t="s">
        <v>321</v>
      </c>
      <c r="D67" s="63">
        <v>3</v>
      </c>
      <c r="E67" s="63">
        <v>0</v>
      </c>
      <c r="F67" s="63">
        <v>1</v>
      </c>
      <c r="G67" s="63">
        <v>2</v>
      </c>
      <c r="H67" s="77">
        <v>2</v>
      </c>
      <c r="J67" s="69"/>
      <c r="K67" s="69"/>
      <c r="L67" s="69"/>
      <c r="M67" s="69"/>
      <c r="N67" s="69"/>
      <c r="O67" s="69"/>
      <c r="P67" s="69"/>
      <c r="Q67" s="69"/>
      <c r="R67" s="69"/>
      <c r="S67" s="69"/>
      <c r="T67" s="90"/>
    </row>
    <row r="68" spans="1:20" x14ac:dyDescent="0.25">
      <c r="A68" s="77" t="s">
        <v>340</v>
      </c>
      <c r="B68" s="63" t="s">
        <v>341</v>
      </c>
      <c r="C68" s="63" t="s">
        <v>342</v>
      </c>
      <c r="D68" s="63">
        <v>3</v>
      </c>
      <c r="E68" s="63">
        <v>3</v>
      </c>
      <c r="F68" s="63">
        <v>0</v>
      </c>
      <c r="G68" s="63">
        <v>0</v>
      </c>
      <c r="H68" s="77">
        <v>3</v>
      </c>
      <c r="J68" s="69"/>
      <c r="K68" s="69"/>
      <c r="L68" s="69"/>
      <c r="M68" s="69"/>
      <c r="N68" s="69"/>
      <c r="O68" s="69"/>
      <c r="P68" s="69"/>
      <c r="Q68" s="69"/>
      <c r="R68" s="69"/>
      <c r="S68" s="69"/>
      <c r="T68" s="90"/>
    </row>
    <row r="69" spans="1:20" x14ac:dyDescent="0.25">
      <c r="A69" s="77" t="s">
        <v>95</v>
      </c>
      <c r="B69" s="63" t="s">
        <v>343</v>
      </c>
      <c r="C69" s="63" t="s">
        <v>344</v>
      </c>
      <c r="D69" s="63">
        <v>3</v>
      </c>
      <c r="E69" s="63">
        <v>3</v>
      </c>
      <c r="F69" s="63">
        <v>0</v>
      </c>
      <c r="G69" s="63">
        <v>0</v>
      </c>
      <c r="H69" s="77">
        <v>3</v>
      </c>
      <c r="J69" s="69"/>
      <c r="K69" s="69"/>
      <c r="L69" s="69"/>
      <c r="M69" s="69"/>
      <c r="N69" s="69"/>
      <c r="O69" s="69"/>
      <c r="P69" s="69"/>
      <c r="Q69" s="69"/>
      <c r="R69" s="69"/>
      <c r="S69" s="69"/>
      <c r="T69" s="90"/>
    </row>
    <row r="70" spans="1:20" x14ac:dyDescent="0.25">
      <c r="A70" s="77" t="s">
        <v>168</v>
      </c>
      <c r="B70" s="63" t="s">
        <v>375</v>
      </c>
      <c r="C70" s="63" t="s">
        <v>376</v>
      </c>
      <c r="D70" s="63">
        <v>3</v>
      </c>
      <c r="E70" s="63">
        <v>0</v>
      </c>
      <c r="F70" s="63">
        <v>0</v>
      </c>
      <c r="G70" s="63">
        <v>3</v>
      </c>
      <c r="H70" s="77">
        <v>3</v>
      </c>
      <c r="J70" s="69"/>
      <c r="K70" s="69"/>
      <c r="L70" s="69"/>
      <c r="M70" s="69"/>
      <c r="N70" s="69"/>
      <c r="O70" s="69"/>
      <c r="P70" s="69"/>
      <c r="Q70" s="69"/>
      <c r="R70" s="69"/>
      <c r="S70" s="69"/>
      <c r="T70" s="90"/>
    </row>
    <row r="71" spans="1:20" x14ac:dyDescent="0.25">
      <c r="A71" s="77" t="s">
        <v>156</v>
      </c>
      <c r="B71" s="63" t="s">
        <v>383</v>
      </c>
      <c r="C71" s="63" t="s">
        <v>384</v>
      </c>
      <c r="D71" s="63">
        <v>3</v>
      </c>
      <c r="E71" s="63">
        <v>0</v>
      </c>
      <c r="F71" s="63">
        <v>0</v>
      </c>
      <c r="G71" s="63">
        <v>3</v>
      </c>
      <c r="H71" s="77">
        <v>3</v>
      </c>
      <c r="J71" s="69"/>
      <c r="K71" s="69"/>
      <c r="L71" s="69"/>
      <c r="M71" s="69"/>
      <c r="N71" s="69"/>
      <c r="O71" s="69"/>
      <c r="P71" s="69"/>
      <c r="Q71" s="69"/>
      <c r="R71" s="69"/>
      <c r="S71" s="69"/>
      <c r="T71" s="90"/>
    </row>
    <row r="72" spans="1:20" x14ac:dyDescent="0.25">
      <c r="A72" s="77" t="s">
        <v>160</v>
      </c>
      <c r="B72" s="63" t="s">
        <v>387</v>
      </c>
      <c r="C72" s="63" t="s">
        <v>388</v>
      </c>
      <c r="D72" s="63">
        <v>3</v>
      </c>
      <c r="E72" s="63">
        <v>3</v>
      </c>
      <c r="F72" s="63">
        <v>0</v>
      </c>
      <c r="G72" s="63">
        <v>0</v>
      </c>
      <c r="H72" s="77">
        <v>3</v>
      </c>
      <c r="J72" s="69"/>
      <c r="K72" s="69"/>
      <c r="L72" s="69"/>
      <c r="M72" s="69"/>
      <c r="N72" s="69"/>
      <c r="O72" s="69"/>
      <c r="P72" s="69"/>
      <c r="Q72" s="69"/>
      <c r="R72" s="69"/>
      <c r="S72" s="69"/>
      <c r="T72" s="90"/>
    </row>
    <row r="73" spans="1:20" x14ac:dyDescent="0.25">
      <c r="A73" s="77" t="s">
        <v>181</v>
      </c>
      <c r="B73" s="63" t="s">
        <v>437</v>
      </c>
      <c r="C73" s="63" t="s">
        <v>438</v>
      </c>
      <c r="D73" s="63">
        <v>3</v>
      </c>
      <c r="E73" s="63">
        <v>0</v>
      </c>
      <c r="F73" s="63">
        <v>0</v>
      </c>
      <c r="G73" s="63">
        <v>3</v>
      </c>
      <c r="H73" s="77">
        <v>3</v>
      </c>
      <c r="J73" s="69"/>
      <c r="K73" s="69"/>
      <c r="L73" s="69"/>
      <c r="M73" s="69"/>
      <c r="N73" s="69"/>
      <c r="O73" s="69"/>
      <c r="P73" s="69"/>
      <c r="Q73" s="69"/>
      <c r="R73" s="69"/>
      <c r="S73" s="69"/>
      <c r="T73" s="90"/>
    </row>
    <row r="74" spans="1:20" x14ac:dyDescent="0.25">
      <c r="A74" s="77" t="s">
        <v>185</v>
      </c>
      <c r="B74" s="63" t="s">
        <v>456</v>
      </c>
      <c r="C74" s="63" t="s">
        <v>457</v>
      </c>
      <c r="D74" s="63">
        <v>3</v>
      </c>
      <c r="E74" s="63">
        <v>0</v>
      </c>
      <c r="F74" s="63">
        <v>0</v>
      </c>
      <c r="G74" s="63">
        <v>3</v>
      </c>
      <c r="H74" s="77">
        <v>3</v>
      </c>
      <c r="J74" s="69"/>
      <c r="K74" s="69"/>
      <c r="L74" s="69"/>
      <c r="M74" s="69"/>
      <c r="N74" s="69"/>
      <c r="O74" s="69"/>
      <c r="P74" s="69"/>
      <c r="Q74" s="69"/>
      <c r="R74" s="69"/>
      <c r="S74" s="69"/>
      <c r="T74" s="90"/>
    </row>
    <row r="75" spans="1:20" x14ac:dyDescent="0.25">
      <c r="A75" s="77" t="s">
        <v>244</v>
      </c>
      <c r="B75" s="63" t="s">
        <v>553</v>
      </c>
      <c r="C75" s="63" t="s">
        <v>554</v>
      </c>
      <c r="D75" s="63">
        <v>3</v>
      </c>
      <c r="E75" s="63">
        <v>0</v>
      </c>
      <c r="F75" s="63">
        <v>0</v>
      </c>
      <c r="G75" s="63">
        <v>3</v>
      </c>
      <c r="H75" s="77">
        <v>3</v>
      </c>
      <c r="J75" s="69"/>
      <c r="K75" s="69"/>
      <c r="L75" s="69"/>
      <c r="M75" s="69"/>
      <c r="N75" s="69"/>
      <c r="O75" s="69"/>
      <c r="P75" s="69"/>
      <c r="Q75" s="69"/>
      <c r="R75" s="69"/>
      <c r="S75" s="69"/>
      <c r="T75" s="90"/>
    </row>
    <row r="76" spans="1:20" x14ac:dyDescent="0.25">
      <c r="A76" s="77" t="s">
        <v>257</v>
      </c>
      <c r="B76" s="63" t="s">
        <v>568</v>
      </c>
      <c r="C76" s="63" t="s">
        <v>569</v>
      </c>
      <c r="D76" s="63">
        <v>3</v>
      </c>
      <c r="E76" s="63">
        <v>0</v>
      </c>
      <c r="F76" s="63">
        <v>0</v>
      </c>
      <c r="G76" s="63">
        <v>3</v>
      </c>
      <c r="H76" s="77">
        <v>3</v>
      </c>
      <c r="J76" s="69"/>
      <c r="K76" s="69"/>
      <c r="L76" s="69"/>
      <c r="M76" s="69"/>
      <c r="N76" s="69"/>
      <c r="O76" s="69"/>
      <c r="P76" s="69"/>
      <c r="Q76" s="69"/>
      <c r="R76" s="69"/>
      <c r="S76" s="69"/>
      <c r="T76" s="90"/>
    </row>
    <row r="77" spans="1:20" x14ac:dyDescent="0.25">
      <c r="A77" s="77" t="s">
        <v>652</v>
      </c>
      <c r="B77" s="63" t="s">
        <v>653</v>
      </c>
      <c r="C77" s="63" t="s">
        <v>654</v>
      </c>
      <c r="D77" s="63">
        <v>3</v>
      </c>
      <c r="E77" s="63">
        <v>3</v>
      </c>
      <c r="F77" s="63">
        <v>0</v>
      </c>
      <c r="G77" s="63">
        <v>0</v>
      </c>
      <c r="H77" s="77">
        <v>3</v>
      </c>
      <c r="J77" s="69"/>
      <c r="K77" s="69"/>
      <c r="L77" s="69"/>
      <c r="M77" s="69"/>
      <c r="N77" s="69"/>
      <c r="O77" s="69"/>
      <c r="P77" s="69"/>
      <c r="Q77" s="69"/>
      <c r="R77" s="69"/>
      <c r="S77" s="69"/>
      <c r="T77" s="90"/>
    </row>
    <row r="78" spans="1:20" x14ac:dyDescent="0.25">
      <c r="A78" s="77" t="s">
        <v>713</v>
      </c>
      <c r="B78" s="63" t="s">
        <v>714</v>
      </c>
      <c r="C78" s="63" t="s">
        <v>715</v>
      </c>
      <c r="D78" s="63">
        <v>3</v>
      </c>
      <c r="E78" s="63">
        <v>0</v>
      </c>
      <c r="F78" s="63">
        <v>0</v>
      </c>
      <c r="G78" s="63">
        <v>3</v>
      </c>
      <c r="H78" s="77">
        <v>3</v>
      </c>
      <c r="J78" s="69"/>
      <c r="K78" s="69"/>
      <c r="L78" s="69"/>
      <c r="M78" s="69"/>
      <c r="N78" s="69"/>
      <c r="O78" s="69"/>
      <c r="P78" s="69"/>
      <c r="Q78" s="69"/>
      <c r="R78" s="69"/>
      <c r="S78" s="69"/>
      <c r="T78" s="90"/>
    </row>
    <row r="79" spans="1:20" x14ac:dyDescent="0.25">
      <c r="A79" s="77" t="s">
        <v>719</v>
      </c>
      <c r="B79" s="63" t="s">
        <v>720</v>
      </c>
      <c r="C79" s="63" t="s">
        <v>721</v>
      </c>
      <c r="D79" s="63">
        <v>3</v>
      </c>
      <c r="E79" s="63">
        <v>1</v>
      </c>
      <c r="F79" s="63">
        <v>0</v>
      </c>
      <c r="G79" s="63">
        <v>2</v>
      </c>
      <c r="H79" s="77">
        <v>3</v>
      </c>
      <c r="J79" s="69"/>
      <c r="K79" s="69"/>
      <c r="L79" s="69"/>
      <c r="M79" s="69"/>
      <c r="N79" s="69"/>
      <c r="O79" s="69"/>
      <c r="P79" s="69"/>
      <c r="Q79" s="69"/>
      <c r="R79" s="69"/>
      <c r="S79" s="69"/>
      <c r="T79" s="90"/>
    </row>
    <row r="80" spans="1:20" x14ac:dyDescent="0.25">
      <c r="A80" s="77" t="s">
        <v>784</v>
      </c>
      <c r="B80" s="63" t="s">
        <v>785</v>
      </c>
      <c r="C80" s="63" t="s">
        <v>786</v>
      </c>
      <c r="D80" s="63">
        <v>3</v>
      </c>
      <c r="E80" s="63">
        <v>0</v>
      </c>
      <c r="F80" s="63">
        <v>0</v>
      </c>
      <c r="G80" s="63">
        <v>3</v>
      </c>
      <c r="H80" s="77">
        <v>3</v>
      </c>
      <c r="J80" s="69"/>
      <c r="K80" s="69"/>
      <c r="L80" s="69"/>
      <c r="M80" s="69"/>
      <c r="N80" s="69"/>
      <c r="O80" s="69"/>
      <c r="P80" s="69"/>
      <c r="Q80" s="69"/>
      <c r="R80" s="69"/>
      <c r="S80" s="69"/>
      <c r="T80" s="90"/>
    </row>
    <row r="81" spans="1:20" x14ac:dyDescent="0.25">
      <c r="A81" s="77" t="s">
        <v>808</v>
      </c>
      <c r="B81" s="63" t="s">
        <v>809</v>
      </c>
      <c r="C81" s="63" t="s">
        <v>810</v>
      </c>
      <c r="D81" s="63">
        <v>3</v>
      </c>
      <c r="E81" s="63">
        <v>0</v>
      </c>
      <c r="F81" s="63">
        <v>1</v>
      </c>
      <c r="G81" s="63">
        <v>2</v>
      </c>
      <c r="H81" s="77">
        <v>2</v>
      </c>
      <c r="J81" s="69"/>
      <c r="K81" s="69"/>
      <c r="L81" s="69"/>
      <c r="M81" s="69"/>
      <c r="N81" s="69"/>
      <c r="O81" s="69"/>
      <c r="P81" s="69"/>
      <c r="Q81" s="69"/>
      <c r="R81" s="69"/>
      <c r="S81" s="69"/>
      <c r="T81" s="90"/>
    </row>
    <row r="82" spans="1:20" x14ac:dyDescent="0.25">
      <c r="A82" s="77" t="s">
        <v>334</v>
      </c>
      <c r="B82" s="63" t="s">
        <v>335</v>
      </c>
      <c r="C82" s="63" t="s">
        <v>336</v>
      </c>
      <c r="D82" s="63">
        <v>2</v>
      </c>
      <c r="E82" s="63">
        <v>2</v>
      </c>
      <c r="F82" s="63">
        <v>0</v>
      </c>
      <c r="G82" s="63">
        <v>0</v>
      </c>
      <c r="H82" s="77">
        <v>2</v>
      </c>
      <c r="J82" s="69"/>
      <c r="K82" s="69"/>
      <c r="L82" s="69"/>
      <c r="M82" s="69"/>
      <c r="N82" s="69"/>
      <c r="O82" s="69"/>
      <c r="P82" s="69"/>
      <c r="Q82" s="69"/>
      <c r="R82" s="69"/>
      <c r="S82" s="69"/>
      <c r="T82" s="90"/>
    </row>
    <row r="83" spans="1:20" x14ac:dyDescent="0.25">
      <c r="A83" s="77" t="s">
        <v>88</v>
      </c>
      <c r="B83" s="63" t="s">
        <v>347</v>
      </c>
      <c r="C83" s="63" t="s">
        <v>348</v>
      </c>
      <c r="D83" s="63">
        <v>2</v>
      </c>
      <c r="E83" s="63">
        <v>2</v>
      </c>
      <c r="F83" s="63">
        <v>0</v>
      </c>
      <c r="G83" s="63">
        <v>0</v>
      </c>
      <c r="H83" s="77">
        <v>2</v>
      </c>
      <c r="J83" s="69"/>
      <c r="K83" s="69"/>
      <c r="L83" s="69"/>
      <c r="M83" s="69"/>
      <c r="N83" s="69"/>
      <c r="O83" s="69"/>
      <c r="P83" s="69"/>
      <c r="Q83" s="69"/>
      <c r="R83" s="69"/>
      <c r="S83" s="69"/>
      <c r="T83" s="90"/>
    </row>
    <row r="84" spans="1:20" x14ac:dyDescent="0.25">
      <c r="A84" s="77" t="s">
        <v>192</v>
      </c>
      <c r="B84" s="63" t="s">
        <v>361</v>
      </c>
      <c r="C84" s="63" t="s">
        <v>362</v>
      </c>
      <c r="D84" s="63">
        <v>2</v>
      </c>
      <c r="E84" s="63">
        <v>2</v>
      </c>
      <c r="F84" s="63">
        <v>0</v>
      </c>
      <c r="G84" s="63">
        <v>0</v>
      </c>
      <c r="H84" s="77">
        <v>2</v>
      </c>
      <c r="J84" s="69"/>
      <c r="K84" s="69"/>
      <c r="L84" s="69"/>
      <c r="M84" s="69"/>
      <c r="N84" s="69"/>
      <c r="O84" s="69"/>
      <c r="P84" s="69"/>
      <c r="Q84" s="69"/>
      <c r="R84" s="69"/>
      <c r="S84" s="69"/>
      <c r="T84" s="90"/>
    </row>
    <row r="85" spans="1:20" x14ac:dyDescent="0.25">
      <c r="A85" s="77" t="s">
        <v>91</v>
      </c>
      <c r="B85" s="63" t="s">
        <v>371</v>
      </c>
      <c r="C85" s="63" t="s">
        <v>372</v>
      </c>
      <c r="D85" s="63">
        <v>2</v>
      </c>
      <c r="E85" s="63">
        <v>2</v>
      </c>
      <c r="F85" s="63">
        <v>0</v>
      </c>
      <c r="G85" s="63">
        <v>0</v>
      </c>
      <c r="H85" s="77">
        <v>2</v>
      </c>
      <c r="J85" s="69"/>
      <c r="K85" s="69"/>
      <c r="L85" s="69"/>
      <c r="M85" s="69"/>
      <c r="N85" s="69"/>
      <c r="O85" s="69"/>
      <c r="P85" s="69"/>
      <c r="Q85" s="69"/>
      <c r="R85" s="69"/>
      <c r="S85" s="69"/>
      <c r="T85" s="90"/>
    </row>
    <row r="86" spans="1:20" x14ac:dyDescent="0.25">
      <c r="A86" s="77" t="s">
        <v>93</v>
      </c>
      <c r="B86" s="63" t="s">
        <v>377</v>
      </c>
      <c r="C86" s="63" t="s">
        <v>378</v>
      </c>
      <c r="D86" s="63">
        <v>2</v>
      </c>
      <c r="E86" s="63">
        <v>0</v>
      </c>
      <c r="F86" s="63">
        <v>0</v>
      </c>
      <c r="G86" s="63">
        <v>2</v>
      </c>
      <c r="H86" s="77">
        <v>2</v>
      </c>
      <c r="J86" s="69"/>
      <c r="K86" s="69"/>
      <c r="L86" s="69"/>
      <c r="M86" s="69"/>
      <c r="N86" s="69"/>
      <c r="O86" s="69"/>
      <c r="P86" s="69"/>
      <c r="Q86" s="69"/>
      <c r="R86" s="69"/>
      <c r="S86" s="69"/>
      <c r="T86" s="90"/>
    </row>
    <row r="87" spans="1:20" x14ac:dyDescent="0.25">
      <c r="A87" s="77" t="s">
        <v>162</v>
      </c>
      <c r="B87" s="63" t="s">
        <v>396</v>
      </c>
      <c r="C87" s="63" t="s">
        <v>90</v>
      </c>
      <c r="D87" s="63">
        <v>2</v>
      </c>
      <c r="E87" s="63">
        <v>2</v>
      </c>
      <c r="F87" s="63">
        <v>0</v>
      </c>
      <c r="G87" s="63">
        <v>0</v>
      </c>
      <c r="H87" s="77">
        <v>2</v>
      </c>
      <c r="J87" s="69"/>
      <c r="K87" s="69"/>
      <c r="L87" s="69"/>
      <c r="M87" s="69"/>
      <c r="N87" s="69"/>
      <c r="O87" s="69"/>
      <c r="P87" s="69"/>
      <c r="Q87" s="69"/>
      <c r="R87" s="69"/>
      <c r="S87" s="69"/>
      <c r="T87" s="90"/>
    </row>
    <row r="88" spans="1:20" x14ac:dyDescent="0.25">
      <c r="A88" s="77" t="s">
        <v>252</v>
      </c>
      <c r="B88" s="63" t="s">
        <v>397</v>
      </c>
      <c r="C88" s="63" t="s">
        <v>398</v>
      </c>
      <c r="D88" s="63">
        <v>2</v>
      </c>
      <c r="E88" s="63">
        <v>0</v>
      </c>
      <c r="F88" s="63">
        <v>0</v>
      </c>
      <c r="G88" s="63">
        <v>2</v>
      </c>
      <c r="H88" s="77">
        <v>2</v>
      </c>
      <c r="J88" s="69"/>
      <c r="K88" s="69"/>
      <c r="L88" s="69"/>
      <c r="M88" s="69"/>
      <c r="N88" s="69"/>
      <c r="O88" s="69"/>
      <c r="P88" s="69"/>
      <c r="Q88" s="69"/>
      <c r="R88" s="69"/>
      <c r="S88" s="69"/>
      <c r="T88" s="90"/>
    </row>
    <row r="89" spans="1:20" x14ac:dyDescent="0.25">
      <c r="A89" s="77" t="s">
        <v>249</v>
      </c>
      <c r="B89" s="63" t="s">
        <v>414</v>
      </c>
      <c r="C89" s="63" t="s">
        <v>415</v>
      </c>
      <c r="D89" s="63">
        <v>2</v>
      </c>
      <c r="E89" s="63">
        <v>0</v>
      </c>
      <c r="F89" s="63">
        <v>0</v>
      </c>
      <c r="G89" s="63">
        <v>2</v>
      </c>
      <c r="H89" s="77">
        <v>2</v>
      </c>
      <c r="J89" s="69"/>
      <c r="K89" s="69"/>
      <c r="L89" s="69"/>
      <c r="M89" s="69"/>
      <c r="N89" s="69"/>
      <c r="O89" s="69"/>
      <c r="P89" s="69"/>
      <c r="Q89" s="69"/>
      <c r="R89" s="69"/>
      <c r="S89" s="69"/>
      <c r="T89" s="90"/>
    </row>
    <row r="90" spans="1:20" x14ac:dyDescent="0.25">
      <c r="A90" s="77" t="s">
        <v>177</v>
      </c>
      <c r="B90" s="63" t="s">
        <v>423</v>
      </c>
      <c r="C90" s="63" t="s">
        <v>424</v>
      </c>
      <c r="D90" s="63">
        <v>2</v>
      </c>
      <c r="E90" s="63">
        <v>0</v>
      </c>
      <c r="F90" s="63">
        <v>0</v>
      </c>
      <c r="G90" s="63">
        <v>2</v>
      </c>
      <c r="H90" s="77">
        <v>2</v>
      </c>
      <c r="J90" s="69"/>
      <c r="K90" s="69"/>
      <c r="L90" s="69"/>
      <c r="M90" s="69"/>
      <c r="N90" s="69"/>
      <c r="O90" s="69"/>
      <c r="P90" s="69"/>
      <c r="Q90" s="69"/>
      <c r="R90" s="69"/>
      <c r="S90" s="69"/>
      <c r="T90" s="90"/>
    </row>
    <row r="91" spans="1:20" x14ac:dyDescent="0.25">
      <c r="A91" s="77" t="s">
        <v>190</v>
      </c>
      <c r="B91" s="63" t="s">
        <v>425</v>
      </c>
      <c r="C91" s="63" t="s">
        <v>426</v>
      </c>
      <c r="D91" s="63">
        <v>2</v>
      </c>
      <c r="E91" s="63">
        <v>2</v>
      </c>
      <c r="F91" s="63">
        <v>0</v>
      </c>
      <c r="G91" s="63">
        <v>0</v>
      </c>
      <c r="H91" s="77">
        <v>2</v>
      </c>
      <c r="J91" s="69"/>
      <c r="K91" s="69"/>
      <c r="L91" s="69"/>
      <c r="M91" s="69"/>
      <c r="N91" s="69"/>
      <c r="O91" s="69"/>
      <c r="P91" s="69"/>
      <c r="Q91" s="69"/>
      <c r="R91" s="69"/>
      <c r="S91" s="69"/>
      <c r="T91" s="90"/>
    </row>
    <row r="92" spans="1:20" x14ac:dyDescent="0.25">
      <c r="A92" s="77" t="s">
        <v>193</v>
      </c>
      <c r="B92" s="63" t="s">
        <v>433</v>
      </c>
      <c r="C92" s="63" t="s">
        <v>434</v>
      </c>
      <c r="D92" s="63">
        <v>2</v>
      </c>
      <c r="E92" s="63">
        <v>0</v>
      </c>
      <c r="F92" s="63">
        <v>0</v>
      </c>
      <c r="G92" s="63">
        <v>2</v>
      </c>
      <c r="H92" s="77">
        <v>2</v>
      </c>
      <c r="J92" s="69"/>
      <c r="K92" s="69"/>
      <c r="L92" s="69"/>
      <c r="M92" s="69"/>
      <c r="N92" s="69"/>
      <c r="O92" s="69"/>
      <c r="P92" s="69"/>
      <c r="Q92" s="69"/>
      <c r="R92" s="69"/>
      <c r="S92" s="69"/>
      <c r="T92" s="90"/>
    </row>
    <row r="93" spans="1:20" x14ac:dyDescent="0.25">
      <c r="A93" s="77" t="s">
        <v>163</v>
      </c>
      <c r="B93" s="63" t="s">
        <v>441</v>
      </c>
      <c r="C93" s="63" t="s">
        <v>442</v>
      </c>
      <c r="D93" s="63">
        <v>2</v>
      </c>
      <c r="E93" s="63">
        <v>0</v>
      </c>
      <c r="F93" s="63">
        <v>1</v>
      </c>
      <c r="G93" s="63">
        <v>1</v>
      </c>
      <c r="H93" s="77">
        <v>1</v>
      </c>
      <c r="J93" s="69"/>
      <c r="K93" s="69"/>
      <c r="L93" s="69"/>
      <c r="M93" s="69"/>
      <c r="N93" s="69"/>
      <c r="O93" s="69"/>
      <c r="P93" s="69"/>
      <c r="Q93" s="69"/>
      <c r="R93" s="69"/>
      <c r="S93" s="69"/>
      <c r="T93" s="90"/>
    </row>
    <row r="94" spans="1:20" x14ac:dyDescent="0.25">
      <c r="A94" s="77" t="s">
        <v>196</v>
      </c>
      <c r="B94" s="63" t="s">
        <v>462</v>
      </c>
      <c r="C94" s="63" t="s">
        <v>463</v>
      </c>
      <c r="D94" s="63">
        <v>2</v>
      </c>
      <c r="E94" s="63">
        <v>0</v>
      </c>
      <c r="F94" s="63">
        <v>0</v>
      </c>
      <c r="G94" s="63">
        <v>2</v>
      </c>
      <c r="H94" s="77">
        <v>2</v>
      </c>
      <c r="J94" s="69"/>
      <c r="K94" s="69"/>
      <c r="L94" s="69"/>
      <c r="M94" s="69"/>
      <c r="N94" s="69"/>
      <c r="O94" s="69"/>
      <c r="P94" s="69"/>
      <c r="Q94" s="69"/>
      <c r="R94" s="69"/>
      <c r="S94" s="69"/>
      <c r="T94" s="90"/>
    </row>
    <row r="95" spans="1:20" x14ac:dyDescent="0.25">
      <c r="A95" s="77" t="s">
        <v>220</v>
      </c>
      <c r="B95" s="63" t="s">
        <v>470</v>
      </c>
      <c r="C95" s="63" t="s">
        <v>471</v>
      </c>
      <c r="D95" s="63">
        <v>2</v>
      </c>
      <c r="E95" s="63">
        <v>0</v>
      </c>
      <c r="F95" s="63">
        <v>0</v>
      </c>
      <c r="G95" s="63">
        <v>2</v>
      </c>
      <c r="H95" s="77">
        <v>2</v>
      </c>
      <c r="J95" s="69"/>
      <c r="K95" s="69"/>
      <c r="L95" s="69"/>
      <c r="M95" s="69"/>
      <c r="N95" s="69"/>
      <c r="O95" s="69"/>
      <c r="P95" s="69"/>
      <c r="Q95" s="69"/>
      <c r="R95" s="69"/>
      <c r="S95" s="69"/>
      <c r="T95" s="90"/>
    </row>
    <row r="96" spans="1:20" x14ac:dyDescent="0.25">
      <c r="A96" s="77" t="s">
        <v>223</v>
      </c>
      <c r="B96" s="63" t="s">
        <v>484</v>
      </c>
      <c r="C96" s="63" t="s">
        <v>485</v>
      </c>
      <c r="D96" s="63">
        <v>2</v>
      </c>
      <c r="E96" s="63">
        <v>0</v>
      </c>
      <c r="F96" s="63">
        <v>0</v>
      </c>
      <c r="G96" s="63">
        <v>2</v>
      </c>
      <c r="H96" s="77">
        <v>2</v>
      </c>
      <c r="J96" s="69"/>
      <c r="K96" s="69"/>
      <c r="L96" s="69"/>
      <c r="M96" s="69"/>
      <c r="N96" s="69"/>
      <c r="O96" s="69"/>
      <c r="P96" s="69"/>
      <c r="Q96" s="69"/>
      <c r="R96" s="69"/>
      <c r="S96" s="69"/>
      <c r="T96" s="90"/>
    </row>
    <row r="97" spans="1:20" x14ac:dyDescent="0.25">
      <c r="A97" s="77" t="s">
        <v>489</v>
      </c>
      <c r="B97" s="63" t="s">
        <v>490</v>
      </c>
      <c r="C97" s="63" t="s">
        <v>491</v>
      </c>
      <c r="D97" s="63">
        <v>2</v>
      </c>
      <c r="E97" s="63">
        <v>2</v>
      </c>
      <c r="F97" s="63">
        <v>-1</v>
      </c>
      <c r="G97" s="63">
        <v>1</v>
      </c>
      <c r="H97" s="77">
        <v>3</v>
      </c>
      <c r="J97" s="69"/>
      <c r="K97" s="69"/>
      <c r="L97" s="69"/>
      <c r="M97" s="69"/>
      <c r="N97" s="69"/>
      <c r="O97" s="69"/>
      <c r="P97" s="69"/>
      <c r="Q97" s="69"/>
      <c r="R97" s="69"/>
      <c r="S97" s="69"/>
      <c r="T97" s="90"/>
    </row>
    <row r="98" spans="1:20" x14ac:dyDescent="0.25">
      <c r="A98" s="77" t="s">
        <v>225</v>
      </c>
      <c r="B98" s="63" t="s">
        <v>499</v>
      </c>
      <c r="C98" s="63" t="s">
        <v>500</v>
      </c>
      <c r="D98" s="63">
        <v>2</v>
      </c>
      <c r="E98" s="63">
        <v>0</v>
      </c>
      <c r="F98" s="63">
        <v>0</v>
      </c>
      <c r="G98" s="63">
        <v>2</v>
      </c>
      <c r="H98" s="77">
        <v>2</v>
      </c>
      <c r="J98" s="69"/>
      <c r="K98" s="69"/>
      <c r="L98" s="69"/>
      <c r="M98" s="69"/>
      <c r="N98" s="69"/>
      <c r="O98" s="69"/>
      <c r="P98" s="69"/>
      <c r="Q98" s="69"/>
      <c r="R98" s="69"/>
      <c r="S98" s="69"/>
      <c r="T98" s="90"/>
    </row>
    <row r="99" spans="1:20" x14ac:dyDescent="0.25">
      <c r="A99" s="77" t="s">
        <v>233</v>
      </c>
      <c r="B99" s="63" t="s">
        <v>522</v>
      </c>
      <c r="C99" s="63" t="s">
        <v>523</v>
      </c>
      <c r="D99" s="63">
        <v>2</v>
      </c>
      <c r="E99" s="63">
        <v>0</v>
      </c>
      <c r="F99" s="63">
        <v>0</v>
      </c>
      <c r="G99" s="63">
        <v>2</v>
      </c>
      <c r="H99" s="77">
        <v>2</v>
      </c>
      <c r="J99" s="69"/>
      <c r="K99" s="69"/>
      <c r="L99" s="69"/>
      <c r="M99" s="69"/>
      <c r="N99" s="69"/>
      <c r="O99" s="69"/>
      <c r="P99" s="69"/>
      <c r="Q99" s="69"/>
      <c r="R99" s="69"/>
      <c r="S99" s="69"/>
      <c r="T99" s="90"/>
    </row>
    <row r="100" spans="1:20" x14ac:dyDescent="0.25">
      <c r="A100" s="77" t="s">
        <v>236</v>
      </c>
      <c r="B100" s="63" t="s">
        <v>531</v>
      </c>
      <c r="C100" s="63" t="s">
        <v>532</v>
      </c>
      <c r="D100" s="63">
        <v>2</v>
      </c>
      <c r="E100" s="63">
        <v>0</v>
      </c>
      <c r="F100" s="63">
        <v>0</v>
      </c>
      <c r="G100" s="63">
        <v>2</v>
      </c>
      <c r="H100" s="77">
        <v>2</v>
      </c>
      <c r="J100" s="69"/>
      <c r="K100" s="69"/>
      <c r="L100" s="69"/>
      <c r="M100" s="69"/>
      <c r="N100" s="69"/>
      <c r="O100" s="69"/>
      <c r="P100" s="69"/>
      <c r="Q100" s="69"/>
      <c r="R100" s="69"/>
      <c r="S100" s="69"/>
      <c r="T100" s="90"/>
    </row>
    <row r="101" spans="1:20" x14ac:dyDescent="0.25">
      <c r="A101" s="77" t="s">
        <v>245</v>
      </c>
      <c r="B101" s="63" t="s">
        <v>561</v>
      </c>
      <c r="C101" s="63" t="s">
        <v>562</v>
      </c>
      <c r="D101" s="63">
        <v>2</v>
      </c>
      <c r="E101" s="63">
        <v>0</v>
      </c>
      <c r="F101" s="63">
        <v>0</v>
      </c>
      <c r="G101" s="63">
        <v>2</v>
      </c>
      <c r="H101" s="77">
        <v>2</v>
      </c>
      <c r="J101" s="69"/>
      <c r="K101" s="69"/>
      <c r="L101" s="69"/>
      <c r="M101" s="69"/>
      <c r="N101" s="69"/>
      <c r="O101" s="69"/>
      <c r="P101" s="69"/>
      <c r="Q101" s="69"/>
      <c r="R101" s="69"/>
      <c r="S101" s="69"/>
      <c r="T101" s="90"/>
    </row>
    <row r="102" spans="1:20" x14ac:dyDescent="0.25">
      <c r="A102" s="77" t="s">
        <v>248</v>
      </c>
      <c r="B102" s="63" t="s">
        <v>572</v>
      </c>
      <c r="C102" s="63" t="s">
        <v>573</v>
      </c>
      <c r="D102" s="63">
        <v>2</v>
      </c>
      <c r="E102" s="63">
        <v>0</v>
      </c>
      <c r="F102" s="63">
        <v>0</v>
      </c>
      <c r="G102" s="63">
        <v>2</v>
      </c>
      <c r="H102" s="77">
        <v>2</v>
      </c>
      <c r="J102" s="69"/>
      <c r="K102" s="69"/>
      <c r="L102" s="69"/>
      <c r="M102" s="69"/>
      <c r="N102" s="69"/>
      <c r="O102" s="69"/>
      <c r="P102" s="69"/>
      <c r="Q102" s="69"/>
      <c r="R102" s="69"/>
      <c r="S102" s="69"/>
      <c r="T102" s="90"/>
    </row>
    <row r="103" spans="1:20" x14ac:dyDescent="0.25">
      <c r="A103" s="77" t="s">
        <v>586</v>
      </c>
      <c r="B103" s="63" t="s">
        <v>587</v>
      </c>
      <c r="C103" s="63" t="s">
        <v>588</v>
      </c>
      <c r="D103" s="63">
        <v>2</v>
      </c>
      <c r="E103" s="63">
        <v>3</v>
      </c>
      <c r="F103" s="63">
        <v>-1</v>
      </c>
      <c r="G103" s="63">
        <v>0</v>
      </c>
      <c r="H103" s="77">
        <v>3</v>
      </c>
      <c r="J103" s="69"/>
      <c r="K103" s="69"/>
      <c r="L103" s="69"/>
      <c r="M103" s="69"/>
      <c r="N103" s="69"/>
      <c r="O103" s="69"/>
      <c r="P103" s="69"/>
      <c r="Q103" s="69"/>
      <c r="R103" s="69"/>
      <c r="S103" s="69"/>
      <c r="T103" s="90"/>
    </row>
    <row r="104" spans="1:20" x14ac:dyDescent="0.25">
      <c r="A104" s="77" t="s">
        <v>661</v>
      </c>
      <c r="B104" s="63" t="s">
        <v>662</v>
      </c>
      <c r="C104" s="63" t="s">
        <v>663</v>
      </c>
      <c r="D104" s="63">
        <v>2</v>
      </c>
      <c r="E104" s="63">
        <v>0</v>
      </c>
      <c r="F104" s="63">
        <v>0</v>
      </c>
      <c r="G104" s="63">
        <v>2</v>
      </c>
      <c r="H104" s="77">
        <v>2</v>
      </c>
      <c r="J104" s="69"/>
      <c r="K104" s="69"/>
      <c r="L104" s="69"/>
      <c r="M104" s="69"/>
      <c r="N104" s="69"/>
      <c r="O104" s="69"/>
      <c r="P104" s="69"/>
      <c r="Q104" s="69"/>
      <c r="R104" s="69"/>
      <c r="S104" s="69"/>
      <c r="T104" s="90"/>
    </row>
    <row r="105" spans="1:20" x14ac:dyDescent="0.25">
      <c r="A105" s="77" t="s">
        <v>670</v>
      </c>
      <c r="B105" s="63" t="s">
        <v>671</v>
      </c>
      <c r="C105" s="63" t="s">
        <v>672</v>
      </c>
      <c r="D105" s="63">
        <v>2</v>
      </c>
      <c r="E105" s="63">
        <v>0</v>
      </c>
      <c r="F105" s="63">
        <v>0</v>
      </c>
      <c r="G105" s="63">
        <v>2</v>
      </c>
      <c r="H105" s="77">
        <v>2</v>
      </c>
      <c r="J105" s="69"/>
      <c r="K105" s="69"/>
      <c r="L105" s="69"/>
      <c r="M105" s="69"/>
      <c r="N105" s="69"/>
      <c r="O105" s="69"/>
      <c r="P105" s="69"/>
      <c r="Q105" s="69"/>
      <c r="R105" s="69"/>
      <c r="S105" s="69"/>
      <c r="T105" s="90"/>
    </row>
    <row r="106" spans="1:20" x14ac:dyDescent="0.25">
      <c r="A106" s="77" t="s">
        <v>676</v>
      </c>
      <c r="B106" s="63" t="s">
        <v>677</v>
      </c>
      <c r="C106" s="63" t="s">
        <v>678</v>
      </c>
      <c r="D106" s="63">
        <v>2</v>
      </c>
      <c r="E106" s="63">
        <v>2</v>
      </c>
      <c r="F106" s="63">
        <v>0</v>
      </c>
      <c r="G106" s="63">
        <v>0</v>
      </c>
      <c r="H106" s="77">
        <v>2</v>
      </c>
      <c r="J106" s="69"/>
      <c r="K106" s="69"/>
      <c r="L106" s="69"/>
      <c r="M106" s="69"/>
      <c r="N106" s="69"/>
      <c r="O106" s="69"/>
      <c r="P106" s="69"/>
      <c r="Q106" s="69"/>
      <c r="R106" s="69"/>
      <c r="S106" s="69"/>
      <c r="T106" s="90"/>
    </row>
    <row r="107" spans="1:20" x14ac:dyDescent="0.25">
      <c r="A107" s="77" t="s">
        <v>722</v>
      </c>
      <c r="B107" s="63" t="s">
        <v>723</v>
      </c>
      <c r="C107" s="63" t="s">
        <v>724</v>
      </c>
      <c r="D107" s="63">
        <v>2</v>
      </c>
      <c r="E107" s="63">
        <v>0</v>
      </c>
      <c r="F107" s="63">
        <v>0</v>
      </c>
      <c r="G107" s="63">
        <v>2</v>
      </c>
      <c r="H107" s="77">
        <v>2</v>
      </c>
      <c r="J107" s="69"/>
      <c r="K107" s="69"/>
      <c r="L107" s="69"/>
      <c r="M107" s="69"/>
      <c r="N107" s="69"/>
      <c r="O107" s="69"/>
      <c r="P107" s="69"/>
      <c r="Q107" s="69"/>
      <c r="R107" s="69"/>
      <c r="S107" s="69"/>
      <c r="T107" s="90"/>
    </row>
    <row r="108" spans="1:20" x14ac:dyDescent="0.25">
      <c r="A108" s="77" t="s">
        <v>799</v>
      </c>
      <c r="B108" s="63" t="s">
        <v>800</v>
      </c>
      <c r="C108" s="63" t="s">
        <v>801</v>
      </c>
      <c r="D108" s="63">
        <v>2</v>
      </c>
      <c r="E108" s="63">
        <v>0</v>
      </c>
      <c r="F108" s="63">
        <v>0</v>
      </c>
      <c r="G108" s="63">
        <v>2</v>
      </c>
      <c r="H108" s="77">
        <v>2</v>
      </c>
      <c r="J108" s="69"/>
      <c r="K108" s="69"/>
      <c r="L108" s="69"/>
      <c r="M108" s="69"/>
      <c r="N108" s="69"/>
      <c r="O108" s="69"/>
      <c r="P108" s="69"/>
      <c r="Q108" s="69"/>
      <c r="R108" s="69"/>
      <c r="S108" s="69"/>
      <c r="T108" s="90"/>
    </row>
    <row r="109" spans="1:20" x14ac:dyDescent="0.25">
      <c r="A109" s="77" t="s">
        <v>328</v>
      </c>
      <c r="B109" s="63" t="s">
        <v>329</v>
      </c>
      <c r="C109" s="63" t="s">
        <v>330</v>
      </c>
      <c r="D109" s="63">
        <v>1</v>
      </c>
      <c r="E109" s="63">
        <v>1</v>
      </c>
      <c r="F109" s="63">
        <v>0</v>
      </c>
      <c r="G109" s="63">
        <v>0</v>
      </c>
      <c r="H109" s="77">
        <v>1</v>
      </c>
      <c r="J109" s="69"/>
      <c r="K109" s="69"/>
      <c r="L109" s="69"/>
      <c r="M109" s="69"/>
      <c r="N109" s="69"/>
      <c r="O109" s="69"/>
      <c r="P109" s="69"/>
      <c r="Q109" s="69"/>
      <c r="R109" s="69"/>
      <c r="S109" s="69"/>
      <c r="T109" s="90"/>
    </row>
    <row r="110" spans="1:20" x14ac:dyDescent="0.25">
      <c r="A110" s="77" t="s">
        <v>89</v>
      </c>
      <c r="B110" s="63" t="s">
        <v>351</v>
      </c>
      <c r="C110" s="63" t="s">
        <v>352</v>
      </c>
      <c r="D110" s="63">
        <v>1</v>
      </c>
      <c r="E110" s="63">
        <v>1</v>
      </c>
      <c r="F110" s="63">
        <v>0</v>
      </c>
      <c r="G110" s="63">
        <v>0</v>
      </c>
      <c r="H110" s="77">
        <v>1</v>
      </c>
      <c r="J110" s="69"/>
      <c r="K110" s="69"/>
      <c r="L110" s="69"/>
      <c r="M110" s="69"/>
      <c r="N110" s="69"/>
      <c r="O110" s="69"/>
      <c r="P110" s="69"/>
      <c r="Q110" s="69"/>
      <c r="R110" s="69"/>
      <c r="S110" s="69"/>
      <c r="T110" s="90"/>
    </row>
    <row r="111" spans="1:20" x14ac:dyDescent="0.25">
      <c r="A111" s="77" t="s">
        <v>79</v>
      </c>
      <c r="B111" s="63" t="s">
        <v>353</v>
      </c>
      <c r="C111" s="63" t="s">
        <v>80</v>
      </c>
      <c r="D111" s="63">
        <v>1</v>
      </c>
      <c r="E111" s="63">
        <v>1</v>
      </c>
      <c r="F111" s="63">
        <v>0</v>
      </c>
      <c r="G111" s="63">
        <v>0</v>
      </c>
      <c r="H111" s="77">
        <v>1</v>
      </c>
      <c r="J111" s="69"/>
      <c r="K111" s="69"/>
      <c r="L111" s="69"/>
      <c r="M111" s="69"/>
      <c r="N111" s="69"/>
      <c r="O111" s="69"/>
      <c r="P111" s="69"/>
      <c r="Q111" s="69"/>
      <c r="R111" s="69"/>
      <c r="S111" s="69"/>
      <c r="T111" s="90"/>
    </row>
    <row r="112" spans="1:20" x14ac:dyDescent="0.25">
      <c r="A112" s="77" t="s">
        <v>81</v>
      </c>
      <c r="B112" s="63" t="s">
        <v>354</v>
      </c>
      <c r="C112" s="63" t="s">
        <v>82</v>
      </c>
      <c r="D112" s="63">
        <v>1</v>
      </c>
      <c r="E112" s="63">
        <v>1</v>
      </c>
      <c r="F112" s="63">
        <v>0</v>
      </c>
      <c r="G112" s="63">
        <v>0</v>
      </c>
      <c r="H112" s="77">
        <v>1</v>
      </c>
      <c r="J112" s="69"/>
      <c r="K112" s="69"/>
      <c r="L112" s="69"/>
      <c r="M112" s="69"/>
      <c r="N112" s="69"/>
      <c r="O112" s="69"/>
      <c r="P112" s="69"/>
      <c r="Q112" s="69"/>
      <c r="R112" s="69"/>
      <c r="S112" s="69"/>
      <c r="T112" s="90"/>
    </row>
    <row r="113" spans="1:20" x14ac:dyDescent="0.25">
      <c r="A113" s="77" t="s">
        <v>83</v>
      </c>
      <c r="B113" s="63" t="s">
        <v>355</v>
      </c>
      <c r="C113" s="63" t="s">
        <v>356</v>
      </c>
      <c r="D113" s="63">
        <v>1</v>
      </c>
      <c r="E113" s="63">
        <v>0</v>
      </c>
      <c r="F113" s="63">
        <v>0</v>
      </c>
      <c r="G113" s="63">
        <v>1</v>
      </c>
      <c r="H113" s="77">
        <v>1</v>
      </c>
      <c r="J113" s="69"/>
      <c r="K113" s="69"/>
      <c r="L113" s="69"/>
      <c r="M113" s="69"/>
      <c r="N113" s="69"/>
      <c r="O113" s="69"/>
      <c r="P113" s="69"/>
      <c r="Q113" s="69"/>
      <c r="R113" s="69"/>
      <c r="S113" s="69"/>
      <c r="T113" s="90"/>
    </row>
    <row r="114" spans="1:20" x14ac:dyDescent="0.25">
      <c r="A114" s="77" t="s">
        <v>84</v>
      </c>
      <c r="B114" s="63" t="s">
        <v>357</v>
      </c>
      <c r="C114" s="63" t="s">
        <v>358</v>
      </c>
      <c r="D114" s="63">
        <v>1</v>
      </c>
      <c r="E114" s="63">
        <v>0</v>
      </c>
      <c r="F114" s="63">
        <v>0</v>
      </c>
      <c r="G114" s="63">
        <v>1</v>
      </c>
      <c r="H114" s="77">
        <v>1</v>
      </c>
      <c r="J114" s="69"/>
      <c r="K114" s="69"/>
      <c r="L114" s="69"/>
      <c r="M114" s="69"/>
      <c r="N114" s="69"/>
      <c r="O114" s="69"/>
      <c r="P114" s="69"/>
      <c r="Q114" s="69"/>
      <c r="R114" s="69"/>
      <c r="S114" s="69"/>
      <c r="T114" s="90"/>
    </row>
    <row r="115" spans="1:20" x14ac:dyDescent="0.25">
      <c r="A115" s="77" t="s">
        <v>85</v>
      </c>
      <c r="B115" s="63" t="s">
        <v>363</v>
      </c>
      <c r="C115" s="63" t="s">
        <v>364</v>
      </c>
      <c r="D115" s="63">
        <v>1</v>
      </c>
      <c r="E115" s="63">
        <v>1</v>
      </c>
      <c r="F115" s="63">
        <v>0</v>
      </c>
      <c r="G115" s="63">
        <v>0</v>
      </c>
      <c r="H115" s="77">
        <v>1</v>
      </c>
      <c r="J115" s="69"/>
      <c r="K115" s="69"/>
      <c r="L115" s="69"/>
      <c r="M115" s="69"/>
      <c r="N115" s="69"/>
      <c r="O115" s="69"/>
      <c r="P115" s="69"/>
      <c r="Q115" s="69"/>
      <c r="R115" s="69"/>
      <c r="S115" s="69"/>
      <c r="T115" s="90"/>
    </row>
    <row r="116" spans="1:20" x14ac:dyDescent="0.25">
      <c r="A116" s="77" t="s">
        <v>187</v>
      </c>
      <c r="B116" s="63" t="s">
        <v>373</v>
      </c>
      <c r="C116" s="63" t="s">
        <v>374</v>
      </c>
      <c r="D116" s="63">
        <v>1</v>
      </c>
      <c r="E116" s="63">
        <v>0</v>
      </c>
      <c r="F116" s="63">
        <v>0</v>
      </c>
      <c r="G116" s="63">
        <v>1</v>
      </c>
      <c r="H116" s="77">
        <v>1</v>
      </c>
      <c r="J116" s="69"/>
      <c r="K116" s="69"/>
      <c r="L116" s="69"/>
      <c r="M116" s="69"/>
      <c r="N116" s="69"/>
      <c r="O116" s="69"/>
      <c r="P116" s="69"/>
      <c r="Q116" s="69"/>
      <c r="R116" s="69"/>
      <c r="S116" s="69"/>
      <c r="T116" s="90"/>
    </row>
    <row r="117" spans="1:20" x14ac:dyDescent="0.25">
      <c r="A117" s="77" t="s">
        <v>169</v>
      </c>
      <c r="B117" s="63" t="s">
        <v>385</v>
      </c>
      <c r="C117" s="63" t="s">
        <v>386</v>
      </c>
      <c r="D117" s="63">
        <v>1</v>
      </c>
      <c r="E117" s="63">
        <v>1</v>
      </c>
      <c r="F117" s="63">
        <v>0</v>
      </c>
      <c r="G117" s="63">
        <v>0</v>
      </c>
      <c r="H117" s="77">
        <v>1</v>
      </c>
      <c r="J117" s="69"/>
      <c r="K117" s="69"/>
      <c r="L117" s="69"/>
      <c r="M117" s="69"/>
      <c r="N117" s="69"/>
      <c r="O117" s="69"/>
      <c r="P117" s="69"/>
      <c r="Q117" s="69"/>
      <c r="R117" s="69"/>
      <c r="S117" s="69"/>
      <c r="T117" s="90"/>
    </row>
    <row r="118" spans="1:20" x14ac:dyDescent="0.25">
      <c r="A118" s="77" t="s">
        <v>170</v>
      </c>
      <c r="B118" s="63" t="s">
        <v>389</v>
      </c>
      <c r="C118" s="63" t="s">
        <v>390</v>
      </c>
      <c r="D118" s="63">
        <v>1</v>
      </c>
      <c r="E118" s="63">
        <v>1</v>
      </c>
      <c r="F118" s="63">
        <v>0</v>
      </c>
      <c r="G118" s="63">
        <v>0</v>
      </c>
      <c r="H118" s="77">
        <v>1</v>
      </c>
      <c r="J118" s="69"/>
      <c r="K118" s="69"/>
      <c r="L118" s="69"/>
      <c r="M118" s="69"/>
      <c r="N118" s="69"/>
      <c r="O118" s="69"/>
      <c r="P118" s="69"/>
      <c r="Q118" s="69"/>
      <c r="R118" s="69"/>
      <c r="S118" s="69"/>
      <c r="T118" s="90"/>
    </row>
    <row r="119" spans="1:20" x14ac:dyDescent="0.25">
      <c r="A119" s="77" t="s">
        <v>164</v>
      </c>
      <c r="B119" s="63" t="s">
        <v>394</v>
      </c>
      <c r="C119" s="63" t="s">
        <v>378</v>
      </c>
      <c r="D119" s="63">
        <v>1</v>
      </c>
      <c r="E119" s="63">
        <v>1</v>
      </c>
      <c r="F119" s="63">
        <v>0</v>
      </c>
      <c r="G119" s="63">
        <v>0</v>
      </c>
      <c r="H119" s="77">
        <v>1</v>
      </c>
      <c r="J119" s="69"/>
      <c r="K119" s="69"/>
      <c r="L119" s="69"/>
      <c r="M119" s="69"/>
      <c r="N119" s="69"/>
      <c r="O119" s="69"/>
      <c r="P119" s="69"/>
      <c r="Q119" s="69"/>
      <c r="R119" s="69"/>
      <c r="S119" s="69"/>
      <c r="T119" s="90"/>
    </row>
    <row r="120" spans="1:20" x14ac:dyDescent="0.25">
      <c r="A120" s="77" t="s">
        <v>165</v>
      </c>
      <c r="B120" s="63" t="s">
        <v>395</v>
      </c>
      <c r="C120" s="63" t="s">
        <v>378</v>
      </c>
      <c r="D120" s="63">
        <v>1</v>
      </c>
      <c r="E120" s="63">
        <v>1</v>
      </c>
      <c r="F120" s="63">
        <v>0</v>
      </c>
      <c r="G120" s="63">
        <v>0</v>
      </c>
      <c r="H120" s="77">
        <v>1</v>
      </c>
      <c r="J120" s="69"/>
      <c r="K120" s="69"/>
      <c r="L120" s="69"/>
      <c r="M120" s="69"/>
      <c r="N120" s="69"/>
      <c r="O120" s="69"/>
      <c r="P120" s="69"/>
      <c r="Q120" s="69"/>
      <c r="R120" s="69"/>
      <c r="S120" s="69"/>
      <c r="T120" s="90"/>
    </row>
    <row r="121" spans="1:20" x14ac:dyDescent="0.25">
      <c r="A121" s="77" t="s">
        <v>158</v>
      </c>
      <c r="B121" s="63" t="s">
        <v>399</v>
      </c>
      <c r="C121" s="63" t="s">
        <v>400</v>
      </c>
      <c r="D121" s="63">
        <v>1</v>
      </c>
      <c r="E121" s="63">
        <v>0</v>
      </c>
      <c r="F121" s="63">
        <v>0</v>
      </c>
      <c r="G121" s="63">
        <v>1</v>
      </c>
      <c r="H121" s="77">
        <v>1</v>
      </c>
      <c r="J121" s="69"/>
      <c r="K121" s="69"/>
      <c r="L121" s="69"/>
      <c r="M121" s="69"/>
      <c r="N121" s="69"/>
      <c r="O121" s="69"/>
      <c r="P121" s="69"/>
      <c r="Q121" s="69"/>
      <c r="R121" s="69"/>
      <c r="S121" s="69"/>
      <c r="T121" s="90"/>
    </row>
    <row r="122" spans="1:20" x14ac:dyDescent="0.25">
      <c r="A122" s="77" t="s">
        <v>171</v>
      </c>
      <c r="B122" s="63" t="s">
        <v>401</v>
      </c>
      <c r="C122" s="63" t="s">
        <v>172</v>
      </c>
      <c r="D122" s="63">
        <v>1</v>
      </c>
      <c r="E122" s="63">
        <v>1</v>
      </c>
      <c r="F122" s="63">
        <v>0</v>
      </c>
      <c r="G122" s="63">
        <v>0</v>
      </c>
      <c r="H122" s="77">
        <v>1</v>
      </c>
      <c r="J122" s="69"/>
      <c r="K122" s="69"/>
      <c r="L122" s="69"/>
      <c r="M122" s="69"/>
      <c r="N122" s="69"/>
      <c r="O122" s="69"/>
      <c r="P122" s="69"/>
      <c r="Q122" s="69"/>
      <c r="R122" s="69"/>
      <c r="S122" s="69"/>
      <c r="T122" s="90"/>
    </row>
    <row r="123" spans="1:20" x14ac:dyDescent="0.25">
      <c r="A123" s="77" t="s">
        <v>180</v>
      </c>
      <c r="B123" s="63" t="s">
        <v>410</v>
      </c>
      <c r="C123" s="63" t="s">
        <v>411</v>
      </c>
      <c r="D123" s="63">
        <v>1</v>
      </c>
      <c r="E123" s="63">
        <v>0</v>
      </c>
      <c r="F123" s="63">
        <v>0</v>
      </c>
      <c r="G123" s="63">
        <v>1</v>
      </c>
      <c r="H123" s="77">
        <v>1</v>
      </c>
      <c r="J123" s="69"/>
      <c r="K123" s="69"/>
      <c r="L123" s="69"/>
      <c r="M123" s="69"/>
      <c r="N123" s="69"/>
      <c r="O123" s="69"/>
      <c r="P123" s="69"/>
      <c r="Q123" s="69"/>
      <c r="R123" s="69"/>
      <c r="S123" s="69"/>
      <c r="T123" s="90"/>
    </row>
    <row r="124" spans="1:20" x14ac:dyDescent="0.25">
      <c r="A124" s="77" t="s">
        <v>176</v>
      </c>
      <c r="B124" s="63" t="s">
        <v>416</v>
      </c>
      <c r="C124" s="63" t="s">
        <v>417</v>
      </c>
      <c r="D124" s="63">
        <v>1</v>
      </c>
      <c r="E124" s="63">
        <v>0</v>
      </c>
      <c r="F124" s="63">
        <v>-1</v>
      </c>
      <c r="G124" s="63">
        <v>2</v>
      </c>
      <c r="H124" s="77">
        <v>2</v>
      </c>
      <c r="J124" s="69"/>
      <c r="K124" s="69"/>
      <c r="L124" s="69"/>
      <c r="M124" s="69"/>
      <c r="N124" s="69"/>
      <c r="O124" s="69"/>
      <c r="P124" s="69"/>
      <c r="Q124" s="69"/>
      <c r="R124" s="69"/>
      <c r="S124" s="69"/>
      <c r="T124" s="90"/>
    </row>
    <row r="125" spans="1:20" x14ac:dyDescent="0.25">
      <c r="A125" s="77" t="s">
        <v>161</v>
      </c>
      <c r="B125" s="63" t="s">
        <v>418</v>
      </c>
      <c r="C125" s="63" t="s">
        <v>419</v>
      </c>
      <c r="D125" s="63">
        <v>1</v>
      </c>
      <c r="E125" s="63">
        <v>1</v>
      </c>
      <c r="F125" s="63">
        <v>0</v>
      </c>
      <c r="G125" s="63">
        <v>0</v>
      </c>
      <c r="H125" s="77">
        <v>1</v>
      </c>
      <c r="J125" s="69"/>
      <c r="K125" s="69"/>
      <c r="L125" s="69"/>
      <c r="M125" s="69"/>
      <c r="N125" s="69"/>
      <c r="O125" s="69"/>
      <c r="P125" s="69"/>
      <c r="Q125" s="69"/>
      <c r="R125" s="69"/>
      <c r="S125" s="69"/>
      <c r="T125" s="90"/>
    </row>
    <row r="126" spans="1:20" x14ac:dyDescent="0.25">
      <c r="A126" s="77" t="s">
        <v>191</v>
      </c>
      <c r="B126" s="63" t="s">
        <v>430</v>
      </c>
      <c r="C126" s="63" t="s">
        <v>431</v>
      </c>
      <c r="D126" s="63">
        <v>1</v>
      </c>
      <c r="E126" s="63">
        <v>0</v>
      </c>
      <c r="F126" s="63">
        <v>0</v>
      </c>
      <c r="G126" s="63">
        <v>1</v>
      </c>
      <c r="H126" s="77">
        <v>1</v>
      </c>
      <c r="J126" s="69"/>
      <c r="K126" s="69"/>
      <c r="L126" s="69"/>
      <c r="M126" s="69"/>
      <c r="N126" s="69"/>
      <c r="O126" s="69"/>
      <c r="P126" s="69"/>
      <c r="Q126" s="69"/>
      <c r="R126" s="69"/>
      <c r="S126" s="69"/>
      <c r="T126" s="90"/>
    </row>
    <row r="127" spans="1:20" x14ac:dyDescent="0.25">
      <c r="A127" s="77" t="s">
        <v>195</v>
      </c>
      <c r="B127" s="63" t="s">
        <v>435</v>
      </c>
      <c r="C127" s="63" t="s">
        <v>436</v>
      </c>
      <c r="D127" s="63">
        <v>1</v>
      </c>
      <c r="E127" s="63">
        <v>0</v>
      </c>
      <c r="F127" s="63">
        <v>0</v>
      </c>
      <c r="G127" s="63">
        <v>1</v>
      </c>
      <c r="H127" s="77">
        <v>1</v>
      </c>
      <c r="J127" s="69"/>
      <c r="K127" s="69"/>
      <c r="L127" s="69"/>
      <c r="M127" s="69"/>
      <c r="N127" s="69"/>
      <c r="O127" s="69"/>
      <c r="P127" s="69"/>
      <c r="Q127" s="69"/>
      <c r="R127" s="69"/>
      <c r="S127" s="69"/>
      <c r="T127" s="90"/>
    </row>
    <row r="128" spans="1:20" x14ac:dyDescent="0.25">
      <c r="A128" s="77" t="s">
        <v>183</v>
      </c>
      <c r="B128" s="63" t="s">
        <v>439</v>
      </c>
      <c r="C128" s="63" t="s">
        <v>440</v>
      </c>
      <c r="D128" s="63">
        <v>1</v>
      </c>
      <c r="E128" s="63">
        <v>0</v>
      </c>
      <c r="F128" s="63">
        <v>0</v>
      </c>
      <c r="G128" s="63">
        <v>1</v>
      </c>
      <c r="H128" s="77">
        <v>1</v>
      </c>
      <c r="J128" s="69"/>
      <c r="K128" s="69"/>
      <c r="L128" s="69"/>
      <c r="M128" s="69"/>
      <c r="N128" s="69"/>
      <c r="O128" s="69"/>
      <c r="P128" s="69"/>
      <c r="Q128" s="69"/>
      <c r="R128" s="69"/>
      <c r="S128" s="69"/>
      <c r="T128" s="90"/>
    </row>
    <row r="129" spans="1:20" x14ac:dyDescent="0.25">
      <c r="A129" s="77" t="s">
        <v>184</v>
      </c>
      <c r="B129" s="63" t="s">
        <v>443</v>
      </c>
      <c r="C129" s="63" t="s">
        <v>440</v>
      </c>
      <c r="D129" s="63">
        <v>1</v>
      </c>
      <c r="E129" s="63">
        <v>1</v>
      </c>
      <c r="F129" s="63">
        <v>0</v>
      </c>
      <c r="G129" s="63">
        <v>0</v>
      </c>
      <c r="H129" s="77">
        <v>1</v>
      </c>
      <c r="J129" s="69"/>
      <c r="K129" s="69"/>
      <c r="L129" s="69"/>
      <c r="M129" s="69"/>
      <c r="N129" s="69"/>
      <c r="O129" s="69"/>
      <c r="P129" s="69"/>
      <c r="Q129" s="69"/>
      <c r="R129" s="69"/>
      <c r="S129" s="69"/>
      <c r="T129" s="90"/>
    </row>
    <row r="130" spans="1:20" x14ac:dyDescent="0.25">
      <c r="A130" s="77" t="s">
        <v>217</v>
      </c>
      <c r="B130" s="63" t="s">
        <v>448</v>
      </c>
      <c r="C130" s="63" t="s">
        <v>449</v>
      </c>
      <c r="D130" s="63">
        <v>1</v>
      </c>
      <c r="E130" s="63">
        <v>0</v>
      </c>
      <c r="F130" s="63">
        <v>0</v>
      </c>
      <c r="G130" s="63">
        <v>1</v>
      </c>
      <c r="H130" s="77">
        <v>1</v>
      </c>
      <c r="J130" s="69"/>
      <c r="K130" s="69"/>
      <c r="L130" s="69"/>
      <c r="M130" s="69"/>
      <c r="N130" s="69"/>
      <c r="O130" s="69"/>
      <c r="P130" s="69"/>
      <c r="Q130" s="69"/>
      <c r="R130" s="69"/>
      <c r="S130" s="69"/>
      <c r="T130" s="90"/>
    </row>
    <row r="131" spans="1:20" x14ac:dyDescent="0.25">
      <c r="A131" s="77" t="s">
        <v>450</v>
      </c>
      <c r="B131" s="63" t="s">
        <v>451</v>
      </c>
      <c r="C131" s="63" t="s">
        <v>452</v>
      </c>
      <c r="D131" s="63">
        <v>1</v>
      </c>
      <c r="E131" s="63">
        <v>1</v>
      </c>
      <c r="F131" s="63">
        <v>0</v>
      </c>
      <c r="G131" s="63">
        <v>0</v>
      </c>
      <c r="H131" s="77">
        <v>1</v>
      </c>
      <c r="J131" s="69"/>
      <c r="K131" s="69"/>
      <c r="L131" s="69"/>
      <c r="M131" s="69"/>
      <c r="N131" s="69"/>
      <c r="O131" s="69"/>
      <c r="P131" s="69"/>
      <c r="Q131" s="69"/>
      <c r="R131" s="69"/>
      <c r="S131" s="69"/>
      <c r="T131" s="90"/>
    </row>
    <row r="132" spans="1:20" x14ac:dyDescent="0.25">
      <c r="A132" s="77" t="s">
        <v>186</v>
      </c>
      <c r="B132" s="63" t="s">
        <v>458</v>
      </c>
      <c r="C132" s="63" t="s">
        <v>459</v>
      </c>
      <c r="D132" s="63">
        <v>1</v>
      </c>
      <c r="E132" s="63">
        <v>0</v>
      </c>
      <c r="F132" s="63">
        <v>0</v>
      </c>
      <c r="G132" s="63">
        <v>1</v>
      </c>
      <c r="H132" s="77">
        <v>1</v>
      </c>
      <c r="J132" s="69"/>
      <c r="K132" s="69"/>
      <c r="L132" s="69"/>
      <c r="M132" s="69"/>
      <c r="N132" s="69"/>
      <c r="O132" s="69"/>
      <c r="P132" s="69"/>
      <c r="Q132" s="69"/>
      <c r="R132" s="69"/>
      <c r="S132" s="69"/>
      <c r="T132" s="90"/>
    </row>
    <row r="133" spans="1:20" x14ac:dyDescent="0.25">
      <c r="A133" s="77" t="s">
        <v>194</v>
      </c>
      <c r="B133" s="63" t="s">
        <v>464</v>
      </c>
      <c r="C133" s="63" t="s">
        <v>378</v>
      </c>
      <c r="D133" s="63">
        <v>1</v>
      </c>
      <c r="E133" s="63">
        <v>0</v>
      </c>
      <c r="F133" s="63">
        <v>0</v>
      </c>
      <c r="G133" s="63">
        <v>1</v>
      </c>
      <c r="H133" s="77">
        <v>1</v>
      </c>
      <c r="J133" s="69"/>
      <c r="K133" s="69"/>
      <c r="L133" s="69"/>
      <c r="M133" s="69"/>
      <c r="N133" s="69"/>
      <c r="O133" s="69"/>
      <c r="P133" s="69"/>
      <c r="Q133" s="69"/>
      <c r="R133" s="69"/>
      <c r="S133" s="69"/>
      <c r="T133" s="90"/>
    </row>
    <row r="134" spans="1:20" x14ac:dyDescent="0.25">
      <c r="A134" s="77" t="s">
        <v>472</v>
      </c>
      <c r="B134" s="63" t="s">
        <v>473</v>
      </c>
      <c r="C134" s="63" t="s">
        <v>378</v>
      </c>
      <c r="D134" s="63">
        <v>1</v>
      </c>
      <c r="E134" s="63">
        <v>1</v>
      </c>
      <c r="F134" s="63">
        <v>0</v>
      </c>
      <c r="G134" s="63">
        <v>0</v>
      </c>
      <c r="H134" s="77">
        <v>1</v>
      </c>
      <c r="J134" s="69"/>
      <c r="K134" s="69"/>
      <c r="L134" s="69"/>
      <c r="M134" s="69"/>
      <c r="N134" s="69"/>
      <c r="O134" s="69"/>
      <c r="P134" s="69"/>
      <c r="Q134" s="69"/>
      <c r="R134" s="69"/>
      <c r="S134" s="69"/>
      <c r="T134" s="90"/>
    </row>
    <row r="135" spans="1:20" x14ac:dyDescent="0.25">
      <c r="A135" s="77" t="s">
        <v>486</v>
      </c>
      <c r="B135" s="63" t="s">
        <v>487</v>
      </c>
      <c r="C135" s="63" t="s">
        <v>488</v>
      </c>
      <c r="D135" s="63">
        <v>1</v>
      </c>
      <c r="E135" s="63">
        <v>1</v>
      </c>
      <c r="F135" s="63">
        <v>0</v>
      </c>
      <c r="G135" s="63">
        <v>0</v>
      </c>
      <c r="H135" s="77">
        <v>1</v>
      </c>
      <c r="J135" s="69"/>
      <c r="K135" s="69"/>
      <c r="L135" s="69"/>
      <c r="M135" s="69"/>
      <c r="N135" s="69"/>
      <c r="O135" s="69"/>
      <c r="P135" s="69"/>
      <c r="Q135" s="69"/>
      <c r="R135" s="69"/>
      <c r="S135" s="69"/>
      <c r="T135" s="90"/>
    </row>
    <row r="136" spans="1:20" x14ac:dyDescent="0.25">
      <c r="A136" s="77" t="s">
        <v>258</v>
      </c>
      <c r="B136" s="63" t="s">
        <v>495</v>
      </c>
      <c r="C136" s="63" t="s">
        <v>496</v>
      </c>
      <c r="D136" s="63">
        <v>1</v>
      </c>
      <c r="E136" s="63">
        <v>2</v>
      </c>
      <c r="F136" s="63">
        <v>-1</v>
      </c>
      <c r="G136" s="63">
        <v>0</v>
      </c>
      <c r="H136" s="77">
        <v>2</v>
      </c>
      <c r="J136" s="69"/>
      <c r="K136" s="69"/>
      <c r="L136" s="69"/>
      <c r="M136" s="69"/>
      <c r="N136" s="69"/>
      <c r="O136" s="69"/>
      <c r="P136" s="69"/>
      <c r="Q136" s="69"/>
      <c r="R136" s="69"/>
      <c r="S136" s="69"/>
      <c r="T136" s="90"/>
    </row>
    <row r="137" spans="1:20" x14ac:dyDescent="0.25">
      <c r="A137" s="77" t="s">
        <v>229</v>
      </c>
      <c r="B137" s="63" t="s">
        <v>511</v>
      </c>
      <c r="C137" s="63" t="s">
        <v>512</v>
      </c>
      <c r="D137" s="63">
        <v>1</v>
      </c>
      <c r="E137" s="63">
        <v>1</v>
      </c>
      <c r="F137" s="63">
        <v>0</v>
      </c>
      <c r="G137" s="63">
        <v>0</v>
      </c>
      <c r="H137" s="77">
        <v>1</v>
      </c>
      <c r="J137" s="69"/>
      <c r="K137" s="69"/>
      <c r="L137" s="69"/>
      <c r="M137" s="69"/>
      <c r="N137" s="69"/>
      <c r="O137" s="69"/>
      <c r="P137" s="69"/>
      <c r="Q137" s="69"/>
      <c r="R137" s="69"/>
      <c r="S137" s="69"/>
      <c r="T137" s="90"/>
    </row>
    <row r="138" spans="1:20" x14ac:dyDescent="0.25">
      <c r="A138" s="77" t="s">
        <v>230</v>
      </c>
      <c r="B138" s="63" t="s">
        <v>513</v>
      </c>
      <c r="C138" s="63" t="s">
        <v>514</v>
      </c>
      <c r="D138" s="63">
        <v>1</v>
      </c>
      <c r="E138" s="63">
        <v>1</v>
      </c>
      <c r="F138" s="63">
        <v>0</v>
      </c>
      <c r="G138" s="63">
        <v>0</v>
      </c>
      <c r="H138" s="77">
        <v>1</v>
      </c>
      <c r="J138" s="69"/>
      <c r="K138" s="69"/>
      <c r="L138" s="69"/>
      <c r="M138" s="69"/>
      <c r="N138" s="69"/>
      <c r="O138" s="69"/>
      <c r="P138" s="69"/>
      <c r="Q138" s="69"/>
      <c r="R138" s="69"/>
      <c r="S138" s="69"/>
      <c r="T138" s="90"/>
    </row>
    <row r="139" spans="1:20" x14ac:dyDescent="0.25">
      <c r="A139" s="77" t="s">
        <v>231</v>
      </c>
      <c r="B139" s="63" t="s">
        <v>515</v>
      </c>
      <c r="C139" s="63" t="s">
        <v>516</v>
      </c>
      <c r="D139" s="63">
        <v>1</v>
      </c>
      <c r="E139" s="63">
        <v>0</v>
      </c>
      <c r="F139" s="63">
        <v>0</v>
      </c>
      <c r="G139" s="63">
        <v>1</v>
      </c>
      <c r="H139" s="77">
        <v>1</v>
      </c>
      <c r="J139" s="69"/>
      <c r="K139" s="69"/>
      <c r="L139" s="69"/>
      <c r="M139" s="69"/>
      <c r="N139" s="69"/>
      <c r="O139" s="69"/>
      <c r="P139" s="69"/>
      <c r="Q139" s="69"/>
      <c r="R139" s="69"/>
      <c r="S139" s="69"/>
      <c r="T139" s="90"/>
    </row>
    <row r="140" spans="1:20" x14ac:dyDescent="0.25">
      <c r="A140" s="77" t="s">
        <v>232</v>
      </c>
      <c r="B140" s="63" t="s">
        <v>517</v>
      </c>
      <c r="C140" s="63" t="s">
        <v>518</v>
      </c>
      <c r="D140" s="63">
        <v>1</v>
      </c>
      <c r="E140" s="63">
        <v>2</v>
      </c>
      <c r="F140" s="63">
        <v>-1</v>
      </c>
      <c r="G140" s="63">
        <v>0</v>
      </c>
      <c r="H140" s="77">
        <v>2</v>
      </c>
      <c r="J140" s="69"/>
      <c r="K140" s="69"/>
      <c r="L140" s="69"/>
      <c r="M140" s="69"/>
      <c r="N140" s="69"/>
      <c r="O140" s="69"/>
      <c r="P140" s="69"/>
      <c r="Q140" s="69"/>
      <c r="R140" s="69"/>
      <c r="S140" s="69"/>
      <c r="T140" s="90"/>
    </row>
    <row r="141" spans="1:20" x14ac:dyDescent="0.25">
      <c r="A141" s="77" t="s">
        <v>259</v>
      </c>
      <c r="B141" s="63" t="s">
        <v>524</v>
      </c>
      <c r="C141" s="63" t="s">
        <v>494</v>
      </c>
      <c r="D141" s="63">
        <v>1</v>
      </c>
      <c r="E141" s="63">
        <v>1</v>
      </c>
      <c r="F141" s="63">
        <v>0</v>
      </c>
      <c r="G141" s="63">
        <v>0</v>
      </c>
      <c r="H141" s="77">
        <v>1</v>
      </c>
      <c r="J141" s="69"/>
      <c r="K141" s="69"/>
      <c r="L141" s="69"/>
      <c r="M141" s="69"/>
      <c r="N141" s="69"/>
      <c r="O141" s="69"/>
      <c r="P141" s="69"/>
      <c r="Q141" s="69"/>
      <c r="R141" s="69"/>
      <c r="S141" s="69"/>
      <c r="T141" s="90"/>
    </row>
    <row r="142" spans="1:20" x14ac:dyDescent="0.25">
      <c r="A142" s="77" t="s">
        <v>234</v>
      </c>
      <c r="B142" s="63" t="s">
        <v>525</v>
      </c>
      <c r="C142" s="63" t="s">
        <v>526</v>
      </c>
      <c r="D142" s="63">
        <v>1</v>
      </c>
      <c r="E142" s="63">
        <v>1</v>
      </c>
      <c r="F142" s="63">
        <v>0</v>
      </c>
      <c r="G142" s="63">
        <v>0</v>
      </c>
      <c r="H142" s="77">
        <v>1</v>
      </c>
      <c r="J142" s="69"/>
      <c r="K142" s="69"/>
      <c r="L142" s="69"/>
      <c r="M142" s="69"/>
      <c r="N142" s="69"/>
      <c r="O142" s="69"/>
      <c r="P142" s="69"/>
      <c r="Q142" s="69"/>
      <c r="R142" s="69"/>
      <c r="S142" s="69"/>
      <c r="T142" s="90"/>
    </row>
    <row r="143" spans="1:20" x14ac:dyDescent="0.25">
      <c r="A143" s="77" t="s">
        <v>527</v>
      </c>
      <c r="B143" s="63" t="s">
        <v>528</v>
      </c>
      <c r="C143" s="63" t="s">
        <v>440</v>
      </c>
      <c r="D143" s="63">
        <v>1</v>
      </c>
      <c r="E143" s="63">
        <v>0</v>
      </c>
      <c r="F143" s="63">
        <v>0</v>
      </c>
      <c r="G143" s="63">
        <v>1</v>
      </c>
      <c r="H143" s="77">
        <v>1</v>
      </c>
      <c r="J143" s="69"/>
      <c r="K143" s="69"/>
      <c r="L143" s="69"/>
      <c r="M143" s="69"/>
      <c r="N143" s="69"/>
      <c r="O143" s="69"/>
      <c r="P143" s="69"/>
      <c r="Q143" s="69"/>
      <c r="R143" s="69"/>
      <c r="S143" s="69"/>
      <c r="T143" s="90"/>
    </row>
    <row r="144" spans="1:20" x14ac:dyDescent="0.25">
      <c r="A144" s="77" t="s">
        <v>237</v>
      </c>
      <c r="B144" s="63" t="s">
        <v>541</v>
      </c>
      <c r="C144" s="63" t="s">
        <v>238</v>
      </c>
      <c r="D144" s="63">
        <v>1</v>
      </c>
      <c r="E144" s="63">
        <v>0</v>
      </c>
      <c r="F144" s="63">
        <v>0</v>
      </c>
      <c r="G144" s="63">
        <v>1</v>
      </c>
      <c r="H144" s="77">
        <v>1</v>
      </c>
      <c r="J144" s="69"/>
      <c r="K144" s="69"/>
      <c r="L144" s="69"/>
      <c r="M144" s="69"/>
      <c r="N144" s="69"/>
      <c r="O144" s="69"/>
      <c r="P144" s="69"/>
      <c r="Q144" s="69"/>
      <c r="R144" s="69"/>
      <c r="S144" s="69"/>
      <c r="T144" s="90"/>
    </row>
    <row r="145" spans="1:20" x14ac:dyDescent="0.25">
      <c r="A145" s="77" t="s">
        <v>239</v>
      </c>
      <c r="B145" s="63" t="s">
        <v>544</v>
      </c>
      <c r="C145" s="63" t="s">
        <v>545</v>
      </c>
      <c r="D145" s="63">
        <v>1</v>
      </c>
      <c r="E145" s="63">
        <v>0</v>
      </c>
      <c r="F145" s="63">
        <v>0</v>
      </c>
      <c r="G145" s="63">
        <v>1</v>
      </c>
      <c r="H145" s="77">
        <v>1</v>
      </c>
      <c r="J145" s="69"/>
      <c r="K145" s="69"/>
      <c r="L145" s="69"/>
      <c r="M145" s="69"/>
      <c r="N145" s="69"/>
      <c r="O145" s="69"/>
      <c r="P145" s="69"/>
      <c r="Q145" s="69"/>
      <c r="R145" s="69"/>
      <c r="S145" s="69"/>
      <c r="T145" s="90"/>
    </row>
    <row r="146" spans="1:20" x14ac:dyDescent="0.25">
      <c r="A146" s="77" t="s">
        <v>242</v>
      </c>
      <c r="B146" s="63" t="s">
        <v>546</v>
      </c>
      <c r="C146" s="63" t="s">
        <v>547</v>
      </c>
      <c r="D146" s="63">
        <v>1</v>
      </c>
      <c r="E146" s="63">
        <v>0</v>
      </c>
      <c r="F146" s="63">
        <v>0</v>
      </c>
      <c r="G146" s="63">
        <v>1</v>
      </c>
      <c r="H146" s="77">
        <v>1</v>
      </c>
      <c r="J146" s="69"/>
      <c r="K146" s="69"/>
      <c r="L146" s="69"/>
      <c r="M146" s="69"/>
      <c r="N146" s="69"/>
      <c r="O146" s="69"/>
      <c r="P146" s="69"/>
      <c r="Q146" s="69"/>
      <c r="R146" s="69"/>
      <c r="S146" s="69"/>
      <c r="T146" s="90"/>
    </row>
    <row r="147" spans="1:20" x14ac:dyDescent="0.25">
      <c r="A147" s="77" t="s">
        <v>243</v>
      </c>
      <c r="B147" s="63" t="s">
        <v>551</v>
      </c>
      <c r="C147" s="63" t="s">
        <v>552</v>
      </c>
      <c r="D147" s="63">
        <v>1</v>
      </c>
      <c r="E147" s="63">
        <v>0</v>
      </c>
      <c r="F147" s="63">
        <v>0</v>
      </c>
      <c r="G147" s="63">
        <v>1</v>
      </c>
      <c r="H147" s="77">
        <v>1</v>
      </c>
      <c r="J147" s="69"/>
      <c r="K147" s="69"/>
      <c r="L147" s="69"/>
      <c r="M147" s="69"/>
      <c r="N147" s="69"/>
      <c r="O147" s="69"/>
      <c r="P147" s="69"/>
      <c r="Q147" s="69"/>
      <c r="R147" s="69"/>
      <c r="S147" s="69"/>
      <c r="T147" s="90"/>
    </row>
    <row r="148" spans="1:20" x14ac:dyDescent="0.25">
      <c r="A148" s="77" t="s">
        <v>246</v>
      </c>
      <c r="B148" s="63" t="s">
        <v>563</v>
      </c>
      <c r="C148" s="63" t="s">
        <v>564</v>
      </c>
      <c r="D148" s="63">
        <v>1</v>
      </c>
      <c r="E148" s="63">
        <v>1</v>
      </c>
      <c r="F148" s="63">
        <v>0</v>
      </c>
      <c r="G148" s="63">
        <v>0</v>
      </c>
      <c r="H148" s="77">
        <v>1</v>
      </c>
      <c r="J148" s="69"/>
      <c r="K148" s="69"/>
      <c r="L148" s="69"/>
      <c r="M148" s="69"/>
      <c r="N148" s="69"/>
      <c r="O148" s="69"/>
      <c r="P148" s="69"/>
      <c r="Q148" s="69"/>
      <c r="R148" s="69"/>
      <c r="S148" s="69"/>
      <c r="T148" s="90"/>
    </row>
    <row r="149" spans="1:20" x14ac:dyDescent="0.25">
      <c r="A149" s="77" t="s">
        <v>580</v>
      </c>
      <c r="B149" s="63" t="s">
        <v>581</v>
      </c>
      <c r="C149" s="63" t="s">
        <v>582</v>
      </c>
      <c r="D149" s="63">
        <v>1</v>
      </c>
      <c r="E149" s="63">
        <v>0</v>
      </c>
      <c r="F149" s="63">
        <v>0</v>
      </c>
      <c r="G149" s="63">
        <v>1</v>
      </c>
      <c r="H149" s="77">
        <v>1</v>
      </c>
      <c r="J149" s="69"/>
      <c r="K149" s="69"/>
      <c r="L149" s="69"/>
      <c r="M149" s="69"/>
      <c r="N149" s="69"/>
      <c r="O149" s="69"/>
      <c r="P149" s="69"/>
      <c r="Q149" s="69"/>
      <c r="R149" s="69"/>
      <c r="S149" s="69"/>
      <c r="T149" s="90"/>
    </row>
    <row r="150" spans="1:20" x14ac:dyDescent="0.25">
      <c r="A150" s="77" t="s">
        <v>583</v>
      </c>
      <c r="B150" s="63" t="s">
        <v>584</v>
      </c>
      <c r="C150" s="63" t="s">
        <v>585</v>
      </c>
      <c r="D150" s="63">
        <v>1</v>
      </c>
      <c r="E150" s="63">
        <v>0</v>
      </c>
      <c r="F150" s="63">
        <v>0</v>
      </c>
      <c r="G150" s="63">
        <v>1</v>
      </c>
      <c r="H150" s="77">
        <v>1</v>
      </c>
      <c r="J150" s="69"/>
      <c r="K150" s="69"/>
      <c r="L150" s="69"/>
      <c r="M150" s="69"/>
      <c r="N150" s="69"/>
      <c r="O150" s="69"/>
      <c r="P150" s="69"/>
      <c r="Q150" s="69"/>
      <c r="R150" s="69"/>
      <c r="S150" s="69"/>
      <c r="T150" s="90"/>
    </row>
    <row r="151" spans="1:20" x14ac:dyDescent="0.25">
      <c r="A151" s="77" t="s">
        <v>589</v>
      </c>
      <c r="B151" s="63" t="s">
        <v>590</v>
      </c>
      <c r="C151" s="63" t="s">
        <v>591</v>
      </c>
      <c r="D151" s="63">
        <v>1</v>
      </c>
      <c r="E151" s="63">
        <v>0</v>
      </c>
      <c r="F151" s="63">
        <v>0</v>
      </c>
      <c r="G151" s="63">
        <v>1</v>
      </c>
      <c r="H151" s="77">
        <v>1</v>
      </c>
      <c r="J151" s="69"/>
      <c r="K151" s="69"/>
      <c r="L151" s="69"/>
      <c r="M151" s="69"/>
      <c r="N151" s="69"/>
      <c r="O151" s="69"/>
      <c r="P151" s="69"/>
      <c r="Q151" s="69"/>
      <c r="R151" s="69"/>
      <c r="S151" s="69"/>
      <c r="T151" s="90"/>
    </row>
    <row r="152" spans="1:20" x14ac:dyDescent="0.25">
      <c r="A152" s="77" t="s">
        <v>592</v>
      </c>
      <c r="B152" s="63" t="s">
        <v>593</v>
      </c>
      <c r="C152" s="63" t="s">
        <v>594</v>
      </c>
      <c r="D152" s="63">
        <v>1</v>
      </c>
      <c r="E152" s="63">
        <v>0</v>
      </c>
      <c r="F152" s="63">
        <v>-1</v>
      </c>
      <c r="G152" s="63">
        <v>2</v>
      </c>
      <c r="H152" s="77">
        <v>2</v>
      </c>
      <c r="J152" s="69"/>
      <c r="K152" s="69"/>
      <c r="L152" s="69"/>
      <c r="M152" s="69"/>
      <c r="N152" s="69"/>
      <c r="O152" s="69"/>
      <c r="P152" s="69"/>
      <c r="Q152" s="69"/>
      <c r="R152" s="69"/>
      <c r="S152" s="69"/>
      <c r="T152" s="90"/>
    </row>
    <row r="153" spans="1:20" x14ac:dyDescent="0.25">
      <c r="A153" s="77" t="s">
        <v>598</v>
      </c>
      <c r="B153" s="63" t="s">
        <v>599</v>
      </c>
      <c r="C153" s="63" t="s">
        <v>600</v>
      </c>
      <c r="D153" s="63">
        <v>1</v>
      </c>
      <c r="E153" s="63">
        <v>0</v>
      </c>
      <c r="F153" s="63">
        <v>0</v>
      </c>
      <c r="G153" s="63">
        <v>1</v>
      </c>
      <c r="H153" s="77">
        <v>1</v>
      </c>
      <c r="J153" s="69"/>
      <c r="K153" s="69"/>
      <c r="L153" s="69"/>
      <c r="M153" s="69"/>
      <c r="N153" s="69"/>
      <c r="O153" s="69"/>
      <c r="P153" s="69"/>
      <c r="Q153" s="69"/>
      <c r="R153" s="69"/>
      <c r="S153" s="69"/>
      <c r="T153" s="90"/>
    </row>
    <row r="154" spans="1:20" x14ac:dyDescent="0.25">
      <c r="A154" s="77" t="s">
        <v>601</v>
      </c>
      <c r="B154" s="63" t="s">
        <v>602</v>
      </c>
      <c r="C154" s="63" t="s">
        <v>603</v>
      </c>
      <c r="D154" s="63">
        <v>1</v>
      </c>
      <c r="E154" s="63">
        <v>0</v>
      </c>
      <c r="F154" s="63">
        <v>0</v>
      </c>
      <c r="G154" s="63">
        <v>1</v>
      </c>
      <c r="H154" s="77">
        <v>1</v>
      </c>
      <c r="J154" s="69"/>
      <c r="K154" s="69"/>
      <c r="L154" s="69"/>
      <c r="M154" s="69"/>
      <c r="N154" s="69"/>
      <c r="O154" s="69"/>
      <c r="P154" s="69"/>
      <c r="Q154" s="69"/>
      <c r="R154" s="69"/>
      <c r="S154" s="69"/>
      <c r="T154" s="90"/>
    </row>
    <row r="155" spans="1:20" x14ac:dyDescent="0.25">
      <c r="A155" s="77" t="s">
        <v>604</v>
      </c>
      <c r="B155" s="63" t="s">
        <v>605</v>
      </c>
      <c r="C155" s="63" t="s">
        <v>606</v>
      </c>
      <c r="D155" s="63">
        <v>1</v>
      </c>
      <c r="E155" s="63">
        <v>1</v>
      </c>
      <c r="F155" s="63">
        <v>0</v>
      </c>
      <c r="G155" s="63">
        <v>0</v>
      </c>
      <c r="H155" s="77">
        <v>1</v>
      </c>
      <c r="J155" s="69"/>
      <c r="K155" s="69"/>
      <c r="L155" s="69"/>
      <c r="M155" s="69"/>
      <c r="N155" s="69"/>
      <c r="O155" s="69"/>
      <c r="P155" s="69"/>
      <c r="Q155" s="69"/>
      <c r="R155" s="69"/>
      <c r="S155" s="69"/>
      <c r="T155" s="90"/>
    </row>
    <row r="156" spans="1:20" x14ac:dyDescent="0.25">
      <c r="A156" s="77" t="s">
        <v>610</v>
      </c>
      <c r="B156" s="63" t="s">
        <v>611</v>
      </c>
      <c r="C156" s="63" t="s">
        <v>612</v>
      </c>
      <c r="D156" s="63">
        <v>1</v>
      </c>
      <c r="E156" s="63">
        <v>0</v>
      </c>
      <c r="F156" s="63">
        <v>0</v>
      </c>
      <c r="G156" s="63">
        <v>1</v>
      </c>
      <c r="H156" s="77">
        <v>1</v>
      </c>
      <c r="J156" s="69"/>
      <c r="K156" s="69"/>
      <c r="L156" s="69"/>
      <c r="M156" s="69"/>
      <c r="N156" s="69"/>
      <c r="O156" s="69"/>
      <c r="P156" s="69"/>
      <c r="Q156" s="69"/>
      <c r="R156" s="69"/>
      <c r="S156" s="69"/>
      <c r="T156" s="90"/>
    </row>
    <row r="157" spans="1:20" x14ac:dyDescent="0.25">
      <c r="A157" s="77" t="s">
        <v>613</v>
      </c>
      <c r="B157" s="63" t="s">
        <v>78</v>
      </c>
      <c r="C157" s="63" t="s">
        <v>614</v>
      </c>
      <c r="D157" s="63">
        <v>1</v>
      </c>
      <c r="E157" s="63">
        <v>1</v>
      </c>
      <c r="F157" s="63">
        <v>0</v>
      </c>
      <c r="G157" s="63">
        <v>0</v>
      </c>
      <c r="H157" s="77">
        <v>1</v>
      </c>
      <c r="J157" s="69"/>
      <c r="K157" s="69"/>
      <c r="L157" s="69"/>
      <c r="M157" s="69"/>
      <c r="N157" s="69"/>
      <c r="O157" s="69"/>
      <c r="P157" s="69"/>
      <c r="Q157" s="69"/>
      <c r="R157" s="69"/>
      <c r="S157" s="69"/>
      <c r="T157" s="90"/>
    </row>
    <row r="158" spans="1:20" x14ac:dyDescent="0.25">
      <c r="A158" s="77" t="s">
        <v>615</v>
      </c>
      <c r="B158" s="63" t="s">
        <v>616</v>
      </c>
      <c r="C158" s="63" t="s">
        <v>617</v>
      </c>
      <c r="D158" s="63">
        <v>1</v>
      </c>
      <c r="E158" s="63">
        <v>0</v>
      </c>
      <c r="F158" s="63">
        <v>0</v>
      </c>
      <c r="G158" s="63">
        <v>1</v>
      </c>
      <c r="H158" s="77">
        <v>1</v>
      </c>
      <c r="J158" s="69"/>
      <c r="K158" s="69"/>
      <c r="L158" s="69"/>
      <c r="M158" s="69"/>
      <c r="N158" s="69"/>
      <c r="O158" s="69"/>
      <c r="P158" s="69"/>
      <c r="Q158" s="69"/>
      <c r="R158" s="69"/>
      <c r="S158" s="69"/>
      <c r="T158" s="90"/>
    </row>
    <row r="159" spans="1:20" x14ac:dyDescent="0.25">
      <c r="A159" s="77" t="s">
        <v>618</v>
      </c>
      <c r="B159" s="63" t="s">
        <v>619</v>
      </c>
      <c r="C159" s="63" t="s">
        <v>620</v>
      </c>
      <c r="D159" s="63">
        <v>1</v>
      </c>
      <c r="E159" s="63">
        <v>0</v>
      </c>
      <c r="F159" s="63">
        <v>0</v>
      </c>
      <c r="G159" s="63">
        <v>1</v>
      </c>
      <c r="H159" s="77">
        <v>1</v>
      </c>
      <c r="J159" s="69"/>
      <c r="K159" s="69"/>
      <c r="L159" s="69"/>
      <c r="M159" s="69"/>
      <c r="N159" s="69"/>
      <c r="O159" s="69"/>
      <c r="P159" s="69"/>
      <c r="Q159" s="69"/>
      <c r="R159" s="69"/>
      <c r="S159" s="69"/>
      <c r="T159" s="90"/>
    </row>
    <row r="160" spans="1:20" x14ac:dyDescent="0.25">
      <c r="A160" s="77" t="s">
        <v>621</v>
      </c>
      <c r="B160" s="63" t="s">
        <v>622</v>
      </c>
      <c r="C160" s="63" t="s">
        <v>623</v>
      </c>
      <c r="D160" s="63">
        <v>1</v>
      </c>
      <c r="E160" s="63">
        <v>0</v>
      </c>
      <c r="F160" s="63">
        <v>0</v>
      </c>
      <c r="G160" s="63">
        <v>1</v>
      </c>
      <c r="H160" s="77">
        <v>1</v>
      </c>
      <c r="J160" s="69"/>
      <c r="K160" s="69"/>
      <c r="L160" s="69"/>
      <c r="M160" s="69"/>
      <c r="N160" s="69"/>
      <c r="O160" s="69"/>
      <c r="P160" s="69"/>
      <c r="Q160" s="69"/>
      <c r="R160" s="69"/>
      <c r="S160" s="69"/>
      <c r="T160" s="90"/>
    </row>
    <row r="161" spans="1:20" x14ac:dyDescent="0.25">
      <c r="A161" s="77" t="s">
        <v>636</v>
      </c>
      <c r="B161" s="63" t="s">
        <v>637</v>
      </c>
      <c r="C161" s="63" t="s">
        <v>638</v>
      </c>
      <c r="D161" s="63">
        <v>1</v>
      </c>
      <c r="E161" s="63">
        <v>0</v>
      </c>
      <c r="F161" s="63">
        <v>0</v>
      </c>
      <c r="G161" s="63">
        <v>1</v>
      </c>
      <c r="H161" s="77">
        <v>1</v>
      </c>
      <c r="J161" s="69"/>
      <c r="K161" s="69"/>
      <c r="L161" s="69"/>
      <c r="M161" s="69"/>
      <c r="N161" s="69"/>
      <c r="O161" s="69"/>
      <c r="P161" s="69"/>
      <c r="Q161" s="69"/>
      <c r="R161" s="69"/>
      <c r="S161" s="69"/>
      <c r="T161" s="90"/>
    </row>
    <row r="162" spans="1:20" x14ac:dyDescent="0.25">
      <c r="A162" s="77" t="s">
        <v>639</v>
      </c>
      <c r="B162" s="63" t="s">
        <v>640</v>
      </c>
      <c r="C162" s="63" t="s">
        <v>440</v>
      </c>
      <c r="D162" s="63">
        <v>1</v>
      </c>
      <c r="E162" s="63">
        <v>0</v>
      </c>
      <c r="F162" s="63">
        <v>0</v>
      </c>
      <c r="G162" s="63">
        <v>1</v>
      </c>
      <c r="H162" s="77">
        <v>1</v>
      </c>
      <c r="J162" s="69"/>
      <c r="K162" s="69"/>
      <c r="L162" s="69"/>
      <c r="M162" s="69"/>
      <c r="N162" s="69"/>
      <c r="O162" s="69"/>
      <c r="P162" s="69"/>
      <c r="Q162" s="69"/>
      <c r="R162" s="69"/>
      <c r="S162" s="69"/>
      <c r="T162" s="90"/>
    </row>
    <row r="163" spans="1:20" x14ac:dyDescent="0.25">
      <c r="A163" s="77" t="s">
        <v>655</v>
      </c>
      <c r="B163" s="63" t="s">
        <v>656</v>
      </c>
      <c r="C163" s="63" t="s">
        <v>657</v>
      </c>
      <c r="D163" s="63">
        <v>1</v>
      </c>
      <c r="E163" s="63">
        <v>1</v>
      </c>
      <c r="F163" s="63">
        <v>0</v>
      </c>
      <c r="G163" s="63">
        <v>0</v>
      </c>
      <c r="H163" s="77">
        <v>1</v>
      </c>
      <c r="J163" s="69"/>
      <c r="K163" s="69"/>
      <c r="L163" s="69"/>
      <c r="M163" s="69"/>
      <c r="N163" s="69"/>
      <c r="O163" s="69"/>
      <c r="P163" s="69"/>
      <c r="Q163" s="69"/>
      <c r="R163" s="69"/>
      <c r="S163" s="69"/>
      <c r="T163" s="90"/>
    </row>
    <row r="164" spans="1:20" x14ac:dyDescent="0.25">
      <c r="A164" s="77" t="s">
        <v>658</v>
      </c>
      <c r="B164" s="63" t="s">
        <v>659</v>
      </c>
      <c r="C164" s="63" t="s">
        <v>660</v>
      </c>
      <c r="D164" s="63">
        <v>1</v>
      </c>
      <c r="E164" s="63">
        <v>0</v>
      </c>
      <c r="F164" s="63">
        <v>0</v>
      </c>
      <c r="G164" s="63">
        <v>1</v>
      </c>
      <c r="H164" s="77">
        <v>1</v>
      </c>
      <c r="J164" s="69"/>
      <c r="K164" s="69"/>
      <c r="L164" s="69"/>
      <c r="M164" s="69"/>
      <c r="N164" s="69"/>
      <c r="O164" s="69"/>
      <c r="P164" s="69"/>
      <c r="Q164" s="69"/>
      <c r="R164" s="69"/>
      <c r="S164" s="69"/>
      <c r="T164" s="90"/>
    </row>
    <row r="165" spans="1:20" x14ac:dyDescent="0.25">
      <c r="A165" s="77" t="s">
        <v>664</v>
      </c>
      <c r="B165" s="63" t="s">
        <v>665</v>
      </c>
      <c r="C165" s="63" t="s">
        <v>666</v>
      </c>
      <c r="D165" s="63">
        <v>1</v>
      </c>
      <c r="E165" s="63">
        <v>0</v>
      </c>
      <c r="F165" s="63">
        <v>0</v>
      </c>
      <c r="G165" s="63">
        <v>1</v>
      </c>
      <c r="H165" s="77">
        <v>1</v>
      </c>
      <c r="J165" s="69"/>
      <c r="K165" s="69"/>
      <c r="L165" s="69"/>
      <c r="M165" s="69"/>
      <c r="N165" s="69"/>
      <c r="O165" s="69"/>
      <c r="P165" s="69"/>
      <c r="Q165" s="69"/>
      <c r="R165" s="69"/>
      <c r="S165" s="69"/>
      <c r="T165" s="90"/>
    </row>
    <row r="166" spans="1:20" x14ac:dyDescent="0.25">
      <c r="A166" s="77" t="s">
        <v>673</v>
      </c>
      <c r="B166" s="63" t="s">
        <v>674</v>
      </c>
      <c r="C166" s="63" t="s">
        <v>675</v>
      </c>
      <c r="D166" s="63">
        <v>1</v>
      </c>
      <c r="E166" s="63">
        <v>0</v>
      </c>
      <c r="F166" s="63">
        <v>0</v>
      </c>
      <c r="G166" s="63">
        <v>1</v>
      </c>
      <c r="H166" s="77">
        <v>1</v>
      </c>
      <c r="J166" s="69"/>
      <c r="K166" s="69"/>
      <c r="L166" s="69"/>
      <c r="M166" s="69"/>
      <c r="N166" s="69"/>
      <c r="O166" s="69"/>
      <c r="P166" s="69"/>
      <c r="Q166" s="69"/>
      <c r="R166" s="69"/>
      <c r="S166" s="69"/>
      <c r="T166" s="90"/>
    </row>
    <row r="167" spans="1:20" x14ac:dyDescent="0.25">
      <c r="A167" s="77" t="s">
        <v>679</v>
      </c>
      <c r="B167" s="63" t="s">
        <v>680</v>
      </c>
      <c r="C167" s="63" t="s">
        <v>681</v>
      </c>
      <c r="D167" s="63">
        <v>1</v>
      </c>
      <c r="E167" s="63">
        <v>1</v>
      </c>
      <c r="F167" s="63">
        <v>0</v>
      </c>
      <c r="G167" s="63">
        <v>0</v>
      </c>
      <c r="H167" s="77">
        <v>1</v>
      </c>
      <c r="J167" s="69"/>
      <c r="K167" s="69"/>
      <c r="L167" s="69"/>
      <c r="M167" s="69"/>
      <c r="N167" s="69"/>
      <c r="O167" s="69"/>
      <c r="P167" s="69"/>
      <c r="Q167" s="69"/>
      <c r="R167" s="69"/>
      <c r="S167" s="69"/>
      <c r="T167" s="90"/>
    </row>
    <row r="168" spans="1:20" x14ac:dyDescent="0.25">
      <c r="A168" s="77" t="s">
        <v>682</v>
      </c>
      <c r="B168" s="63" t="s">
        <v>683</v>
      </c>
      <c r="C168" s="63" t="s">
        <v>684</v>
      </c>
      <c r="D168" s="63">
        <v>1</v>
      </c>
      <c r="E168" s="63">
        <v>0</v>
      </c>
      <c r="F168" s="63">
        <v>0</v>
      </c>
      <c r="G168" s="63">
        <v>1</v>
      </c>
      <c r="H168" s="77">
        <v>1</v>
      </c>
      <c r="J168" s="69"/>
      <c r="K168" s="69"/>
      <c r="L168" s="69"/>
      <c r="M168" s="69"/>
      <c r="N168" s="69"/>
      <c r="O168" s="69"/>
      <c r="P168" s="69"/>
      <c r="Q168" s="69"/>
      <c r="R168" s="69"/>
      <c r="S168" s="69"/>
      <c r="T168" s="90"/>
    </row>
    <row r="169" spans="1:20" x14ac:dyDescent="0.25">
      <c r="A169" s="77" t="s">
        <v>685</v>
      </c>
      <c r="B169" s="63" t="s">
        <v>686</v>
      </c>
      <c r="C169" s="63" t="s">
        <v>687</v>
      </c>
      <c r="D169" s="63">
        <v>1</v>
      </c>
      <c r="E169" s="63">
        <v>0</v>
      </c>
      <c r="F169" s="63">
        <v>0</v>
      </c>
      <c r="G169" s="63">
        <v>1</v>
      </c>
      <c r="H169" s="77">
        <v>1</v>
      </c>
      <c r="J169" s="69"/>
      <c r="K169" s="69"/>
      <c r="L169" s="69"/>
      <c r="M169" s="69"/>
      <c r="N169" s="69"/>
      <c r="O169" s="69"/>
      <c r="P169" s="69"/>
      <c r="Q169" s="69"/>
      <c r="R169" s="69"/>
      <c r="S169" s="69"/>
      <c r="T169" s="90"/>
    </row>
    <row r="170" spans="1:20" x14ac:dyDescent="0.25">
      <c r="A170" s="77" t="s">
        <v>688</v>
      </c>
      <c r="B170" s="63" t="s">
        <v>689</v>
      </c>
      <c r="C170" s="63" t="s">
        <v>690</v>
      </c>
      <c r="D170" s="63">
        <v>1</v>
      </c>
      <c r="E170" s="63">
        <v>0</v>
      </c>
      <c r="F170" s="63">
        <v>0</v>
      </c>
      <c r="G170" s="63">
        <v>1</v>
      </c>
      <c r="H170" s="77">
        <v>1</v>
      </c>
      <c r="J170" s="69"/>
      <c r="K170" s="69"/>
      <c r="L170" s="69"/>
      <c r="M170" s="69"/>
      <c r="N170" s="69"/>
      <c r="O170" s="69"/>
      <c r="P170" s="69"/>
      <c r="Q170" s="69"/>
      <c r="R170" s="69"/>
      <c r="S170" s="69"/>
      <c r="T170" s="90"/>
    </row>
    <row r="171" spans="1:20" x14ac:dyDescent="0.25">
      <c r="A171" s="77" t="s">
        <v>693</v>
      </c>
      <c r="B171" s="63" t="s">
        <v>694</v>
      </c>
      <c r="C171" s="63" t="s">
        <v>695</v>
      </c>
      <c r="D171" s="63">
        <v>1</v>
      </c>
      <c r="E171" s="63">
        <v>0</v>
      </c>
      <c r="F171" s="63">
        <v>0</v>
      </c>
      <c r="G171" s="63">
        <v>1</v>
      </c>
      <c r="H171" s="77">
        <v>1</v>
      </c>
      <c r="J171" s="69"/>
      <c r="K171" s="69"/>
      <c r="L171" s="69"/>
      <c r="M171" s="69"/>
      <c r="N171" s="69"/>
      <c r="O171" s="69"/>
      <c r="P171" s="69"/>
      <c r="Q171" s="69"/>
      <c r="R171" s="69"/>
      <c r="S171" s="69"/>
      <c r="T171" s="90"/>
    </row>
    <row r="172" spans="1:20" x14ac:dyDescent="0.25">
      <c r="A172" s="77" t="s">
        <v>698</v>
      </c>
      <c r="B172" s="63" t="s">
        <v>699</v>
      </c>
      <c r="C172" s="63" t="s">
        <v>700</v>
      </c>
      <c r="D172" s="63">
        <v>1</v>
      </c>
      <c r="E172" s="63">
        <v>0</v>
      </c>
      <c r="F172" s="63">
        <v>0</v>
      </c>
      <c r="G172" s="63">
        <v>1</v>
      </c>
      <c r="H172" s="77">
        <v>1</v>
      </c>
      <c r="J172" s="69"/>
      <c r="K172" s="69"/>
      <c r="L172" s="69"/>
      <c r="M172" s="69"/>
      <c r="N172" s="69"/>
      <c r="O172" s="69"/>
      <c r="P172" s="69"/>
      <c r="Q172" s="69"/>
      <c r="R172" s="69"/>
      <c r="S172" s="69"/>
      <c r="T172" s="90"/>
    </row>
    <row r="173" spans="1:20" x14ac:dyDescent="0.25">
      <c r="A173" s="77" t="s">
        <v>701</v>
      </c>
      <c r="B173" s="63" t="s">
        <v>702</v>
      </c>
      <c r="C173" s="63" t="s">
        <v>703</v>
      </c>
      <c r="D173" s="63">
        <v>1</v>
      </c>
      <c r="E173" s="63">
        <v>0</v>
      </c>
      <c r="F173" s="63">
        <v>0</v>
      </c>
      <c r="G173" s="63">
        <v>1</v>
      </c>
      <c r="H173" s="77">
        <v>1</v>
      </c>
      <c r="J173" s="69"/>
      <c r="K173" s="69"/>
      <c r="L173" s="69"/>
      <c r="M173" s="69"/>
      <c r="N173" s="69"/>
      <c r="O173" s="69"/>
      <c r="P173" s="69"/>
      <c r="Q173" s="69"/>
      <c r="R173" s="69"/>
      <c r="S173" s="69"/>
      <c r="T173" s="90"/>
    </row>
    <row r="174" spans="1:20" x14ac:dyDescent="0.25">
      <c r="A174" s="77" t="s">
        <v>707</v>
      </c>
      <c r="B174" s="63" t="s">
        <v>708</v>
      </c>
      <c r="C174" s="63" t="s">
        <v>709</v>
      </c>
      <c r="D174" s="63">
        <v>1</v>
      </c>
      <c r="E174" s="63">
        <v>0</v>
      </c>
      <c r="F174" s="63">
        <v>0</v>
      </c>
      <c r="G174" s="63">
        <v>1</v>
      </c>
      <c r="H174" s="77">
        <v>1</v>
      </c>
      <c r="J174" s="69"/>
      <c r="K174" s="69"/>
      <c r="L174" s="69"/>
      <c r="M174" s="69"/>
      <c r="N174" s="69"/>
      <c r="O174" s="69"/>
      <c r="P174" s="69"/>
      <c r="Q174" s="69"/>
      <c r="R174" s="69"/>
      <c r="S174" s="69"/>
      <c r="T174" s="90"/>
    </row>
    <row r="175" spans="1:20" x14ac:dyDescent="0.25">
      <c r="A175" s="77" t="s">
        <v>725</v>
      </c>
      <c r="B175" s="63" t="s">
        <v>726</v>
      </c>
      <c r="C175" s="63" t="s">
        <v>727</v>
      </c>
      <c r="D175" s="63">
        <v>1</v>
      </c>
      <c r="E175" s="63">
        <v>0</v>
      </c>
      <c r="F175" s="63">
        <v>0</v>
      </c>
      <c r="G175" s="63">
        <v>1</v>
      </c>
      <c r="H175" s="77">
        <v>1</v>
      </c>
      <c r="J175" s="69"/>
      <c r="K175" s="69"/>
      <c r="L175" s="69"/>
      <c r="M175" s="69"/>
      <c r="N175" s="69"/>
      <c r="O175" s="69"/>
      <c r="P175" s="69"/>
      <c r="Q175" s="69"/>
      <c r="R175" s="69"/>
      <c r="S175" s="69"/>
      <c r="T175" s="90"/>
    </row>
    <row r="176" spans="1:20" x14ac:dyDescent="0.25">
      <c r="A176" s="77" t="s">
        <v>728</v>
      </c>
      <c r="B176" s="63" t="s">
        <v>729</v>
      </c>
      <c r="C176" s="63" t="s">
        <v>730</v>
      </c>
      <c r="D176" s="63">
        <v>1</v>
      </c>
      <c r="E176" s="63">
        <v>0</v>
      </c>
      <c r="F176" s="63">
        <v>0</v>
      </c>
      <c r="G176" s="63">
        <v>1</v>
      </c>
      <c r="H176" s="77">
        <v>1</v>
      </c>
      <c r="J176" s="69"/>
      <c r="K176" s="69"/>
      <c r="L176" s="69"/>
      <c r="M176" s="69"/>
      <c r="N176" s="69"/>
      <c r="O176" s="69"/>
      <c r="P176" s="69"/>
      <c r="Q176" s="69"/>
      <c r="R176" s="69"/>
      <c r="S176" s="69"/>
      <c r="T176" s="90"/>
    </row>
    <row r="177" spans="1:20" x14ac:dyDescent="0.25">
      <c r="A177" s="77" t="s">
        <v>734</v>
      </c>
      <c r="B177" s="63" t="s">
        <v>735</v>
      </c>
      <c r="C177" s="63" t="s">
        <v>736</v>
      </c>
      <c r="D177" s="63">
        <v>1</v>
      </c>
      <c r="E177" s="63">
        <v>1</v>
      </c>
      <c r="F177" s="63">
        <v>0</v>
      </c>
      <c r="G177" s="63">
        <v>0</v>
      </c>
      <c r="H177" s="77">
        <v>1</v>
      </c>
      <c r="J177" s="69"/>
      <c r="K177" s="69"/>
      <c r="L177" s="69"/>
      <c r="M177" s="69"/>
      <c r="N177" s="69"/>
      <c r="O177" s="69"/>
      <c r="P177" s="69"/>
      <c r="Q177" s="69"/>
      <c r="R177" s="69"/>
      <c r="S177" s="69"/>
      <c r="T177" s="90"/>
    </row>
    <row r="178" spans="1:20" x14ac:dyDescent="0.25">
      <c r="A178" s="77" t="s">
        <v>737</v>
      </c>
      <c r="B178" s="63" t="s">
        <v>738</v>
      </c>
      <c r="C178" s="63" t="s">
        <v>739</v>
      </c>
      <c r="D178" s="63">
        <v>1</v>
      </c>
      <c r="E178" s="63">
        <v>1</v>
      </c>
      <c r="F178" s="63">
        <v>0</v>
      </c>
      <c r="G178" s="63">
        <v>0</v>
      </c>
      <c r="H178" s="77">
        <v>1</v>
      </c>
      <c r="J178" s="69"/>
      <c r="K178" s="69"/>
      <c r="L178" s="69"/>
      <c r="M178" s="69"/>
      <c r="N178" s="69"/>
      <c r="O178" s="69"/>
      <c r="P178" s="69"/>
      <c r="Q178" s="69"/>
      <c r="R178" s="69"/>
      <c r="S178" s="69"/>
      <c r="T178" s="90"/>
    </row>
    <row r="179" spans="1:20" x14ac:dyDescent="0.25">
      <c r="A179" s="77" t="s">
        <v>745</v>
      </c>
      <c r="B179" s="63" t="s">
        <v>746</v>
      </c>
      <c r="C179" s="63" t="s">
        <v>747</v>
      </c>
      <c r="D179" s="63">
        <v>1</v>
      </c>
      <c r="E179" s="63">
        <v>0</v>
      </c>
      <c r="F179" s="63">
        <v>0</v>
      </c>
      <c r="G179" s="63">
        <v>1</v>
      </c>
      <c r="H179" s="77">
        <v>1</v>
      </c>
      <c r="J179" s="69"/>
      <c r="K179" s="69"/>
      <c r="L179" s="69"/>
      <c r="M179" s="69"/>
      <c r="N179" s="69"/>
      <c r="O179" s="69"/>
      <c r="P179" s="69"/>
      <c r="Q179" s="69"/>
      <c r="R179" s="69"/>
      <c r="S179" s="69"/>
      <c r="T179" s="90"/>
    </row>
    <row r="180" spans="1:20" x14ac:dyDescent="0.25">
      <c r="A180" s="77" t="s">
        <v>763</v>
      </c>
      <c r="B180" s="63" t="s">
        <v>764</v>
      </c>
      <c r="C180" s="63" t="s">
        <v>765</v>
      </c>
      <c r="D180" s="63">
        <v>1</v>
      </c>
      <c r="E180" s="63">
        <v>0</v>
      </c>
      <c r="F180" s="63">
        <v>0</v>
      </c>
      <c r="G180" s="63">
        <v>1</v>
      </c>
      <c r="H180" s="77">
        <v>1</v>
      </c>
      <c r="J180" s="69"/>
      <c r="K180" s="69"/>
      <c r="L180" s="69"/>
      <c r="M180" s="69"/>
      <c r="N180" s="69"/>
      <c r="O180" s="69"/>
      <c r="P180" s="69"/>
      <c r="Q180" s="69"/>
      <c r="R180" s="69"/>
      <c r="S180" s="69"/>
      <c r="T180" s="90"/>
    </row>
    <row r="181" spans="1:20" x14ac:dyDescent="0.25">
      <c r="A181" s="77" t="s">
        <v>766</v>
      </c>
      <c r="B181" s="63" t="s">
        <v>767</v>
      </c>
      <c r="C181" s="63" t="s">
        <v>768</v>
      </c>
      <c r="D181" s="63">
        <v>1</v>
      </c>
      <c r="E181" s="63">
        <v>0</v>
      </c>
      <c r="F181" s="63">
        <v>0</v>
      </c>
      <c r="G181" s="63">
        <v>1</v>
      </c>
      <c r="H181" s="77">
        <v>1</v>
      </c>
      <c r="J181" s="69"/>
      <c r="K181" s="69"/>
      <c r="L181" s="69"/>
      <c r="M181" s="69"/>
      <c r="N181" s="69"/>
      <c r="O181" s="69"/>
      <c r="P181" s="69"/>
      <c r="Q181" s="69"/>
      <c r="R181" s="69"/>
      <c r="S181" s="69"/>
      <c r="T181" s="90"/>
    </row>
    <row r="182" spans="1:20" x14ac:dyDescent="0.25">
      <c r="A182" s="77" t="s">
        <v>769</v>
      </c>
      <c r="B182" s="63" t="s">
        <v>770</v>
      </c>
      <c r="C182" s="63" t="s">
        <v>771</v>
      </c>
      <c r="D182" s="63">
        <v>1</v>
      </c>
      <c r="E182" s="63">
        <v>0</v>
      </c>
      <c r="F182" s="63">
        <v>0</v>
      </c>
      <c r="G182" s="63">
        <v>1</v>
      </c>
      <c r="H182" s="77">
        <v>1</v>
      </c>
      <c r="J182" s="69"/>
      <c r="K182" s="69"/>
      <c r="L182" s="69"/>
      <c r="M182" s="69"/>
      <c r="N182" s="69"/>
      <c r="O182" s="69"/>
      <c r="P182" s="69"/>
      <c r="Q182" s="69"/>
      <c r="R182" s="69"/>
      <c r="S182" s="69"/>
      <c r="T182" s="90"/>
    </row>
    <row r="183" spans="1:20" x14ac:dyDescent="0.25">
      <c r="A183" s="77" t="s">
        <v>772</v>
      </c>
      <c r="B183" s="63" t="s">
        <v>773</v>
      </c>
      <c r="C183" s="63" t="s">
        <v>774</v>
      </c>
      <c r="D183" s="63">
        <v>1</v>
      </c>
      <c r="E183" s="63">
        <v>1</v>
      </c>
      <c r="F183" s="63">
        <v>0</v>
      </c>
      <c r="G183" s="63">
        <v>0</v>
      </c>
      <c r="H183" s="77">
        <v>1</v>
      </c>
      <c r="J183" s="69"/>
      <c r="K183" s="69"/>
      <c r="L183" s="69"/>
      <c r="M183" s="69"/>
      <c r="N183" s="69"/>
      <c r="O183" s="69"/>
      <c r="P183" s="69"/>
      <c r="Q183" s="69"/>
      <c r="R183" s="69"/>
      <c r="S183" s="69"/>
      <c r="T183" s="90"/>
    </row>
    <row r="184" spans="1:20" x14ac:dyDescent="0.25">
      <c r="A184" s="77" t="s">
        <v>775</v>
      </c>
      <c r="B184" s="63" t="s">
        <v>776</v>
      </c>
      <c r="C184" s="63" t="s">
        <v>777</v>
      </c>
      <c r="D184" s="63">
        <v>1</v>
      </c>
      <c r="E184" s="63">
        <v>0</v>
      </c>
      <c r="F184" s="63">
        <v>0</v>
      </c>
      <c r="G184" s="63">
        <v>1</v>
      </c>
      <c r="H184" s="77">
        <v>1</v>
      </c>
      <c r="J184" s="69"/>
      <c r="K184" s="69"/>
      <c r="L184" s="69"/>
      <c r="M184" s="69"/>
      <c r="N184" s="69"/>
      <c r="O184" s="69"/>
      <c r="P184" s="69"/>
      <c r="Q184" s="69"/>
      <c r="R184" s="69"/>
      <c r="S184" s="69"/>
      <c r="T184" s="90"/>
    </row>
    <row r="185" spans="1:20" x14ac:dyDescent="0.25">
      <c r="A185" s="77" t="s">
        <v>778</v>
      </c>
      <c r="B185" s="63" t="s">
        <v>779</v>
      </c>
      <c r="C185" s="63" t="s">
        <v>780</v>
      </c>
      <c r="D185" s="63">
        <v>1</v>
      </c>
      <c r="E185" s="63">
        <v>0</v>
      </c>
      <c r="F185" s="63">
        <v>0</v>
      </c>
      <c r="G185" s="63">
        <v>1</v>
      </c>
      <c r="H185" s="77">
        <v>1</v>
      </c>
      <c r="J185" s="69"/>
      <c r="K185" s="69"/>
      <c r="L185" s="69"/>
      <c r="M185" s="69"/>
      <c r="N185" s="69"/>
      <c r="O185" s="69"/>
      <c r="P185" s="69"/>
      <c r="Q185" s="69"/>
      <c r="R185" s="69"/>
      <c r="S185" s="69"/>
      <c r="T185" s="90"/>
    </row>
    <row r="186" spans="1:20" x14ac:dyDescent="0.25">
      <c r="A186" s="77" t="s">
        <v>781</v>
      </c>
      <c r="B186" s="63" t="s">
        <v>782</v>
      </c>
      <c r="C186" s="63" t="s">
        <v>783</v>
      </c>
      <c r="D186" s="63">
        <v>1</v>
      </c>
      <c r="E186" s="63">
        <v>0</v>
      </c>
      <c r="F186" s="63">
        <v>0</v>
      </c>
      <c r="G186" s="63">
        <v>1</v>
      </c>
      <c r="H186" s="77">
        <v>1</v>
      </c>
      <c r="J186" s="69"/>
      <c r="K186" s="69"/>
      <c r="L186" s="69"/>
      <c r="M186" s="69"/>
      <c r="N186" s="69"/>
      <c r="O186" s="69"/>
      <c r="P186" s="69"/>
      <c r="Q186" s="69"/>
      <c r="R186" s="69"/>
      <c r="S186" s="69"/>
      <c r="T186" s="90"/>
    </row>
    <row r="187" spans="1:20" x14ac:dyDescent="0.25">
      <c r="A187" s="77" t="s">
        <v>790</v>
      </c>
      <c r="B187" s="63" t="s">
        <v>791</v>
      </c>
      <c r="C187" s="63" t="s">
        <v>792</v>
      </c>
      <c r="D187" s="63">
        <v>1</v>
      </c>
      <c r="E187" s="63">
        <v>0</v>
      </c>
      <c r="F187" s="63">
        <v>0</v>
      </c>
      <c r="G187" s="63">
        <v>1</v>
      </c>
      <c r="H187" s="77">
        <v>1</v>
      </c>
      <c r="J187" s="69"/>
      <c r="K187" s="69"/>
      <c r="L187" s="69"/>
      <c r="M187" s="69"/>
      <c r="N187" s="69"/>
      <c r="O187" s="69"/>
      <c r="P187" s="69"/>
      <c r="Q187" s="69"/>
      <c r="R187" s="69"/>
      <c r="S187" s="69"/>
      <c r="T187" s="90"/>
    </row>
    <row r="188" spans="1:20" x14ac:dyDescent="0.25">
      <c r="A188" s="77" t="s">
        <v>793</v>
      </c>
      <c r="B188" s="63" t="s">
        <v>794</v>
      </c>
      <c r="C188" s="63" t="s">
        <v>795</v>
      </c>
      <c r="D188" s="63">
        <v>1</v>
      </c>
      <c r="E188" s="63">
        <v>1</v>
      </c>
      <c r="F188" s="63">
        <v>0</v>
      </c>
      <c r="G188" s="63">
        <v>0</v>
      </c>
      <c r="H188" s="77">
        <v>1</v>
      </c>
      <c r="J188" s="69"/>
      <c r="K188" s="69"/>
      <c r="L188" s="69"/>
      <c r="M188" s="69"/>
      <c r="N188" s="69"/>
      <c r="O188" s="69"/>
      <c r="P188" s="69"/>
      <c r="Q188" s="69"/>
      <c r="R188" s="69"/>
      <c r="S188" s="69"/>
      <c r="T188" s="90"/>
    </row>
    <row r="189" spans="1:20" x14ac:dyDescent="0.25">
      <c r="A189" s="77" t="s">
        <v>167</v>
      </c>
      <c r="B189" s="63" t="s">
        <v>369</v>
      </c>
      <c r="C189" s="63" t="s">
        <v>370</v>
      </c>
      <c r="D189" s="63">
        <v>0</v>
      </c>
      <c r="E189" s="63">
        <v>1</v>
      </c>
      <c r="F189" s="63">
        <v>-1</v>
      </c>
      <c r="G189" s="63">
        <v>0</v>
      </c>
      <c r="H189" s="77">
        <v>1</v>
      </c>
      <c r="J189" s="69"/>
      <c r="K189" s="69"/>
      <c r="L189" s="69"/>
      <c r="M189" s="69"/>
      <c r="N189" s="69"/>
      <c r="O189" s="69"/>
      <c r="P189" s="69"/>
      <c r="Q189" s="69"/>
      <c r="R189" s="69"/>
      <c r="S189" s="69"/>
      <c r="T189" s="90"/>
    </row>
    <row r="190" spans="1:20" x14ac:dyDescent="0.25">
      <c r="A190" s="77" t="s">
        <v>178</v>
      </c>
      <c r="B190" s="63" t="s">
        <v>432</v>
      </c>
      <c r="C190" s="63" t="s">
        <v>179</v>
      </c>
      <c r="D190" s="63">
        <v>0</v>
      </c>
      <c r="E190" s="63">
        <v>1</v>
      </c>
      <c r="F190" s="63">
        <v>-1</v>
      </c>
      <c r="G190" s="63">
        <v>0</v>
      </c>
      <c r="H190" s="77">
        <v>1</v>
      </c>
      <c r="J190" s="69"/>
      <c r="K190" s="69"/>
      <c r="L190" s="69"/>
      <c r="M190" s="69"/>
      <c r="N190" s="69"/>
      <c r="O190" s="69"/>
      <c r="P190" s="69"/>
      <c r="Q190" s="69"/>
      <c r="R190" s="69"/>
      <c r="S190" s="69"/>
      <c r="T190" s="90"/>
    </row>
    <row r="191" spans="1:20" x14ac:dyDescent="0.25">
      <c r="A191" s="77" t="s">
        <v>505</v>
      </c>
      <c r="B191" s="63" t="s">
        <v>506</v>
      </c>
      <c r="C191" s="63" t="s">
        <v>507</v>
      </c>
      <c r="D191" s="63">
        <v>0</v>
      </c>
      <c r="E191" s="63">
        <v>0</v>
      </c>
      <c r="F191" s="63">
        <v>0</v>
      </c>
      <c r="G191" s="63">
        <v>0</v>
      </c>
      <c r="H191" s="77">
        <v>0</v>
      </c>
      <c r="J191" s="69"/>
      <c r="K191" s="69"/>
      <c r="L191" s="69"/>
      <c r="M191" s="69"/>
      <c r="N191" s="69"/>
      <c r="O191" s="69"/>
      <c r="P191" s="69"/>
      <c r="Q191" s="69"/>
      <c r="R191" s="69"/>
      <c r="S191" s="69"/>
      <c r="T191" s="90"/>
    </row>
    <row r="192" spans="1:20" x14ac:dyDescent="0.25">
      <c r="A192" s="77" t="s">
        <v>539</v>
      </c>
      <c r="B192" s="63" t="s">
        <v>540</v>
      </c>
      <c r="C192" s="63" t="s">
        <v>179</v>
      </c>
      <c r="D192" s="63">
        <v>0</v>
      </c>
      <c r="E192" s="63">
        <v>1</v>
      </c>
      <c r="F192" s="63">
        <v>-1</v>
      </c>
      <c r="G192" s="63">
        <v>0</v>
      </c>
      <c r="H192" s="77">
        <v>1</v>
      </c>
      <c r="J192" s="69"/>
      <c r="K192" s="69"/>
      <c r="L192" s="69"/>
      <c r="M192" s="69"/>
      <c r="N192" s="69"/>
      <c r="O192" s="69"/>
      <c r="P192" s="69"/>
      <c r="Q192" s="69"/>
      <c r="R192" s="69"/>
      <c r="S192" s="69"/>
      <c r="T192" s="90"/>
    </row>
    <row r="193" spans="1:21" x14ac:dyDescent="0.25">
      <c r="A193" s="77" t="s">
        <v>630</v>
      </c>
      <c r="B193" s="63" t="s">
        <v>631</v>
      </c>
      <c r="C193" s="63" t="s">
        <v>632</v>
      </c>
      <c r="D193" s="63">
        <v>0</v>
      </c>
      <c r="E193" s="63">
        <v>0</v>
      </c>
      <c r="F193" s="63">
        <v>-1</v>
      </c>
      <c r="G193" s="63">
        <v>1</v>
      </c>
      <c r="H193" s="77">
        <v>1</v>
      </c>
      <c r="J193" s="69"/>
      <c r="K193" s="69"/>
      <c r="L193" s="69"/>
      <c r="M193" s="69"/>
      <c r="N193" s="69"/>
      <c r="O193" s="69"/>
      <c r="P193" s="69"/>
      <c r="Q193" s="69"/>
      <c r="R193" s="69"/>
      <c r="S193" s="69"/>
      <c r="T193" s="90"/>
    </row>
    <row r="194" spans="1:21" x14ac:dyDescent="0.25">
      <c r="A194" s="77" t="s">
        <v>641</v>
      </c>
      <c r="B194" s="63" t="s">
        <v>642</v>
      </c>
      <c r="C194" s="63" t="s">
        <v>643</v>
      </c>
      <c r="D194" s="63">
        <v>0</v>
      </c>
      <c r="E194" s="63">
        <v>0</v>
      </c>
      <c r="F194" s="63">
        <v>0</v>
      </c>
      <c r="G194" s="63">
        <v>0</v>
      </c>
      <c r="H194" s="77">
        <v>0</v>
      </c>
      <c r="J194" s="69"/>
      <c r="K194" s="69"/>
      <c r="L194" s="69"/>
      <c r="M194" s="69"/>
      <c r="N194" s="69"/>
      <c r="O194" s="69"/>
      <c r="P194" s="69"/>
      <c r="Q194" s="69"/>
      <c r="R194" s="69"/>
      <c r="S194" s="69"/>
      <c r="T194" s="90"/>
    </row>
    <row r="195" spans="1:21" x14ac:dyDescent="0.25">
      <c r="A195" s="77" t="s">
        <v>667</v>
      </c>
      <c r="B195" s="63" t="s">
        <v>668</v>
      </c>
      <c r="C195" s="63" t="s">
        <v>669</v>
      </c>
      <c r="D195" s="63">
        <v>0</v>
      </c>
      <c r="E195" s="63">
        <v>0</v>
      </c>
      <c r="F195" s="63">
        <v>0</v>
      </c>
      <c r="G195" s="63">
        <v>0</v>
      </c>
      <c r="H195" s="77">
        <v>0</v>
      </c>
      <c r="J195" s="69"/>
      <c r="K195" s="69"/>
      <c r="L195" s="69"/>
      <c r="M195" s="69"/>
      <c r="N195" s="69"/>
      <c r="O195" s="69"/>
      <c r="P195" s="69"/>
      <c r="Q195" s="69"/>
      <c r="R195" s="69"/>
      <c r="S195" s="69"/>
      <c r="T195" s="90"/>
    </row>
    <row r="196" spans="1:21" x14ac:dyDescent="0.25">
      <c r="A196" s="77" t="s">
        <v>716</v>
      </c>
      <c r="B196" s="63" t="s">
        <v>717</v>
      </c>
      <c r="C196" s="63" t="s">
        <v>718</v>
      </c>
      <c r="D196" s="63">
        <v>0</v>
      </c>
      <c r="E196" s="63">
        <v>0</v>
      </c>
      <c r="F196" s="63">
        <v>0</v>
      </c>
      <c r="G196" s="63">
        <v>0</v>
      </c>
      <c r="H196" s="77">
        <v>0</v>
      </c>
      <c r="J196" s="69"/>
      <c r="K196" s="69"/>
      <c r="L196" s="69"/>
      <c r="M196" s="69"/>
      <c r="N196" s="69"/>
      <c r="O196" s="69"/>
      <c r="P196" s="69"/>
      <c r="Q196" s="69"/>
      <c r="R196" s="69"/>
      <c r="S196" s="69"/>
      <c r="T196" s="90"/>
    </row>
    <row r="197" spans="1:21" x14ac:dyDescent="0.25">
      <c r="A197" s="77" t="s">
        <v>742</v>
      </c>
      <c r="B197" s="63" t="s">
        <v>743</v>
      </c>
      <c r="C197" s="63" t="s">
        <v>744</v>
      </c>
      <c r="D197" s="63">
        <v>0</v>
      </c>
      <c r="E197" s="63">
        <v>0</v>
      </c>
      <c r="F197" s="63">
        <v>0</v>
      </c>
      <c r="G197" s="63">
        <v>0</v>
      </c>
      <c r="H197" s="77">
        <v>0</v>
      </c>
      <c r="J197" s="69"/>
      <c r="K197" s="69"/>
      <c r="L197" s="69"/>
      <c r="M197" s="69"/>
      <c r="N197" s="69"/>
      <c r="O197" s="69"/>
      <c r="P197" s="69"/>
      <c r="Q197" s="69"/>
      <c r="R197" s="69"/>
      <c r="S197" s="69"/>
      <c r="T197" s="90"/>
    </row>
    <row r="198" spans="1:21" x14ac:dyDescent="0.25">
      <c r="A198" s="77" t="s">
        <v>751</v>
      </c>
      <c r="B198" s="63" t="s">
        <v>752</v>
      </c>
      <c r="C198" s="63" t="s">
        <v>753</v>
      </c>
      <c r="D198" s="63">
        <v>0</v>
      </c>
      <c r="E198" s="63">
        <v>0</v>
      </c>
      <c r="F198" s="63">
        <v>0</v>
      </c>
      <c r="G198" s="63">
        <v>0</v>
      </c>
      <c r="H198" s="77">
        <v>0</v>
      </c>
      <c r="J198" s="69"/>
      <c r="K198" s="69"/>
      <c r="L198" s="69"/>
      <c r="M198" s="69"/>
      <c r="N198" s="69"/>
      <c r="O198" s="69"/>
      <c r="P198" s="69"/>
      <c r="Q198" s="69"/>
      <c r="R198" s="69"/>
      <c r="S198" s="69"/>
      <c r="T198" s="90"/>
    </row>
    <row r="199" spans="1:21" x14ac:dyDescent="0.25">
      <c r="A199" s="77" t="s">
        <v>802</v>
      </c>
      <c r="B199" s="63" t="s">
        <v>803</v>
      </c>
      <c r="C199" s="63" t="s">
        <v>804</v>
      </c>
      <c r="D199" s="63">
        <v>0</v>
      </c>
      <c r="E199" s="63">
        <v>0</v>
      </c>
      <c r="F199" s="63">
        <v>0</v>
      </c>
      <c r="G199" s="63">
        <v>0</v>
      </c>
      <c r="H199" s="77">
        <v>0</v>
      </c>
      <c r="J199" s="69"/>
      <c r="K199" s="69"/>
      <c r="L199" s="69"/>
      <c r="M199" s="69"/>
      <c r="N199" s="69"/>
      <c r="O199" s="69"/>
      <c r="P199" s="69"/>
      <c r="Q199" s="69"/>
      <c r="R199" s="69"/>
      <c r="S199" s="69"/>
      <c r="T199" s="90"/>
    </row>
    <row r="200" spans="1:21" x14ac:dyDescent="0.25">
      <c r="A200" s="77" t="s">
        <v>805</v>
      </c>
      <c r="B200" s="63" t="s">
        <v>806</v>
      </c>
      <c r="C200" s="63" t="s">
        <v>807</v>
      </c>
      <c r="D200" s="63">
        <v>0</v>
      </c>
      <c r="E200" s="63">
        <v>0</v>
      </c>
      <c r="F200" s="63">
        <v>0</v>
      </c>
      <c r="G200" s="63">
        <v>0</v>
      </c>
      <c r="H200" s="77">
        <v>0</v>
      </c>
      <c r="J200" s="69"/>
      <c r="K200" s="69"/>
      <c r="L200" s="69"/>
      <c r="M200" s="69"/>
      <c r="N200" s="69"/>
      <c r="O200" s="69"/>
      <c r="P200" s="69"/>
      <c r="Q200" s="69"/>
      <c r="R200" s="69"/>
      <c r="S200" s="69"/>
      <c r="T200" s="90"/>
    </row>
    <row r="201" spans="1:21" x14ac:dyDescent="0.25">
      <c r="A201" s="77" t="s">
        <v>548</v>
      </c>
      <c r="B201" s="63" t="s">
        <v>549</v>
      </c>
      <c r="C201" s="63" t="s">
        <v>550</v>
      </c>
      <c r="D201" s="63">
        <v>-1</v>
      </c>
      <c r="E201" s="63">
        <v>1</v>
      </c>
      <c r="F201" s="63">
        <v>-2</v>
      </c>
      <c r="G201" s="63">
        <v>0</v>
      </c>
      <c r="H201" s="77">
        <v>1</v>
      </c>
      <c r="J201" s="69"/>
      <c r="K201" s="69"/>
      <c r="L201" s="69"/>
      <c r="M201" s="69"/>
      <c r="N201" s="69"/>
      <c r="O201" s="69"/>
      <c r="P201" s="69"/>
      <c r="Q201" s="69"/>
      <c r="R201" s="69"/>
      <c r="S201" s="69"/>
      <c r="T201" s="90"/>
    </row>
    <row r="202" spans="1:21" x14ac:dyDescent="0.25">
      <c r="A202" s="77" t="s">
        <v>624</v>
      </c>
      <c r="B202" s="63" t="s">
        <v>625</v>
      </c>
      <c r="C202" s="63" t="s">
        <v>626</v>
      </c>
      <c r="D202" s="63">
        <v>-1</v>
      </c>
      <c r="E202" s="63">
        <v>0</v>
      </c>
      <c r="F202" s="63">
        <v>0</v>
      </c>
      <c r="G202" s="63">
        <v>-1</v>
      </c>
      <c r="H202" s="77">
        <v>-1</v>
      </c>
      <c r="J202" s="69"/>
      <c r="K202" s="69"/>
      <c r="L202" s="69"/>
      <c r="M202" s="69"/>
      <c r="N202" s="69"/>
      <c r="O202" s="69"/>
      <c r="P202" s="69"/>
      <c r="Q202" s="69"/>
      <c r="R202" s="69"/>
      <c r="S202" s="69"/>
      <c r="T202" s="90"/>
    </row>
    <row r="203" spans="1:21" x14ac:dyDescent="0.25">
      <c r="A203" s="77" t="s">
        <v>627</v>
      </c>
      <c r="B203" s="63" t="s">
        <v>628</v>
      </c>
      <c r="C203" s="63" t="s">
        <v>629</v>
      </c>
      <c r="D203" s="63">
        <v>-1</v>
      </c>
      <c r="E203" s="63">
        <v>0</v>
      </c>
      <c r="F203" s="63">
        <v>0</v>
      </c>
      <c r="G203" s="63">
        <v>-1</v>
      </c>
      <c r="H203" s="77">
        <v>-1</v>
      </c>
      <c r="J203" s="69"/>
      <c r="K203" s="69"/>
      <c r="L203" s="69"/>
      <c r="M203" s="69"/>
      <c r="N203" s="69"/>
      <c r="O203" s="69"/>
      <c r="P203" s="69"/>
      <c r="Q203" s="69"/>
      <c r="R203" s="69"/>
      <c r="S203" s="69"/>
      <c r="T203" s="90"/>
    </row>
    <row r="204" spans="1:21" x14ac:dyDescent="0.25">
      <c r="A204" s="77" t="s">
        <v>644</v>
      </c>
      <c r="B204" s="63" t="s">
        <v>645</v>
      </c>
      <c r="C204" s="63" t="s">
        <v>629</v>
      </c>
      <c r="D204" s="63">
        <v>-1</v>
      </c>
      <c r="E204" s="63">
        <v>0</v>
      </c>
      <c r="F204" s="63">
        <v>-1</v>
      </c>
      <c r="G204" s="63">
        <v>0</v>
      </c>
      <c r="H204" s="77">
        <v>0</v>
      </c>
      <c r="J204" s="69"/>
      <c r="K204" s="69"/>
      <c r="L204" s="69"/>
      <c r="M204" s="69"/>
      <c r="N204" s="69"/>
      <c r="O204" s="69"/>
      <c r="P204" s="69"/>
      <c r="Q204" s="69"/>
      <c r="R204" s="69"/>
      <c r="S204" s="69"/>
      <c r="T204" s="90"/>
    </row>
    <row r="205" spans="1:21" x14ac:dyDescent="0.25">
      <c r="A205" s="77" t="s">
        <v>754</v>
      </c>
      <c r="B205" s="63" t="s">
        <v>755</v>
      </c>
      <c r="C205" s="63" t="s">
        <v>756</v>
      </c>
      <c r="D205" s="63">
        <v>-1</v>
      </c>
      <c r="E205" s="63">
        <v>0</v>
      </c>
      <c r="F205" s="63">
        <v>0</v>
      </c>
      <c r="G205" s="63">
        <v>-1</v>
      </c>
      <c r="H205" s="77">
        <v>-1</v>
      </c>
      <c r="J205" s="69"/>
      <c r="K205" s="69"/>
      <c r="L205" s="69"/>
      <c r="M205" s="69"/>
      <c r="N205" s="69"/>
      <c r="O205" s="69"/>
      <c r="P205" s="69"/>
      <c r="Q205" s="69"/>
      <c r="R205" s="69"/>
      <c r="S205" s="69"/>
      <c r="T205" s="90"/>
    </row>
    <row r="207" spans="1:21" ht="20.25" customHeight="1" thickBot="1" x14ac:dyDescent="0.3">
      <c r="A207" s="78" t="s">
        <v>272</v>
      </c>
      <c r="H207" s="288"/>
      <c r="I207" s="289"/>
      <c r="J207" s="289"/>
      <c r="K207" s="289"/>
      <c r="L207" s="289"/>
      <c r="M207" s="289"/>
      <c r="N207" s="289"/>
      <c r="O207" s="289"/>
      <c r="P207" s="289"/>
      <c r="Q207" s="289"/>
      <c r="R207" s="289"/>
      <c r="S207" s="289"/>
      <c r="T207" s="288"/>
    </row>
    <row r="208" spans="1:21" ht="12.75" customHeight="1" thickBot="1" x14ac:dyDescent="0.3">
      <c r="A208" s="77" t="s">
        <v>276</v>
      </c>
      <c r="B208" s="63" t="s">
        <v>277</v>
      </c>
      <c r="C208" s="63" t="s">
        <v>278</v>
      </c>
      <c r="D208" s="63">
        <v>129</v>
      </c>
      <c r="E208" s="63">
        <v>0</v>
      </c>
      <c r="F208" s="63">
        <v>0</v>
      </c>
      <c r="G208" s="190">
        <v>129</v>
      </c>
      <c r="H208" s="162">
        <v>129</v>
      </c>
      <c r="I208" s="318"/>
      <c r="J208" s="159"/>
      <c r="K208" s="396">
        <v>48</v>
      </c>
      <c r="L208" s="396">
        <v>81</v>
      </c>
      <c r="M208" s="160"/>
      <c r="N208" s="160"/>
      <c r="O208" s="160"/>
      <c r="P208" s="160"/>
      <c r="Q208" s="160"/>
      <c r="R208" s="160"/>
      <c r="S208" s="324"/>
      <c r="T208" s="162">
        <f t="shared" ref="T208:T212" si="1">SUM(J208:S208)</f>
        <v>129</v>
      </c>
      <c r="U208" s="287"/>
    </row>
    <row r="209" spans="7:21" ht="11.25" customHeight="1" thickBot="1" x14ac:dyDescent="0.3">
      <c r="G209" s="82"/>
      <c r="H209" s="303"/>
      <c r="I209" s="304"/>
      <c r="J209" s="304"/>
      <c r="K209" s="304"/>
      <c r="L209" s="304"/>
      <c r="M209" s="304"/>
      <c r="N209" s="304"/>
      <c r="O209" s="304"/>
      <c r="P209" s="304"/>
      <c r="Q209" s="304"/>
      <c r="R209" s="304"/>
      <c r="S209" s="304"/>
      <c r="T209" s="303"/>
    </row>
    <row r="210" spans="7:21" ht="15.75" customHeight="1" x14ac:dyDescent="0.25">
      <c r="G210" s="298" t="s">
        <v>864</v>
      </c>
      <c r="H210" s="169">
        <f>SUM(H5:H36)+H208</f>
        <v>2868</v>
      </c>
      <c r="I210" s="316"/>
      <c r="J210" s="319">
        <f>SUM(J5:J36)+J208</f>
        <v>1046</v>
      </c>
      <c r="K210" s="301">
        <f t="shared" ref="K210:S210" si="2">SUM(K5:K36)+K208</f>
        <v>856</v>
      </c>
      <c r="L210" s="301">
        <f t="shared" si="2"/>
        <v>590</v>
      </c>
      <c r="M210" s="301">
        <f t="shared" si="2"/>
        <v>296</v>
      </c>
      <c r="N210" s="301">
        <f t="shared" si="2"/>
        <v>80</v>
      </c>
      <c r="O210" s="301">
        <f t="shared" si="2"/>
        <v>0</v>
      </c>
      <c r="P210" s="301">
        <f t="shared" si="2"/>
        <v>0</v>
      </c>
      <c r="Q210" s="301">
        <f t="shared" si="2"/>
        <v>0</v>
      </c>
      <c r="R210" s="301">
        <f t="shared" si="2"/>
        <v>0</v>
      </c>
      <c r="S210" s="320">
        <f t="shared" si="2"/>
        <v>0</v>
      </c>
      <c r="T210" s="169">
        <f t="shared" si="1"/>
        <v>2868</v>
      </c>
      <c r="U210" s="287"/>
    </row>
    <row r="211" spans="7:21" ht="12.75" customHeight="1" thickBot="1" x14ac:dyDescent="0.3">
      <c r="G211" s="298" t="s">
        <v>858</v>
      </c>
      <c r="H211" s="315">
        <f>SUM(H37:H205)</f>
        <v>369</v>
      </c>
      <c r="I211" s="317"/>
      <c r="J211" s="321">
        <f>$H211/3</f>
        <v>123</v>
      </c>
      <c r="K211" s="302">
        <f t="shared" ref="K211:L211" si="3">$H211/3</f>
        <v>123</v>
      </c>
      <c r="L211" s="302">
        <f t="shared" si="3"/>
        <v>123</v>
      </c>
      <c r="M211" s="299"/>
      <c r="N211" s="299"/>
      <c r="O211" s="299"/>
      <c r="P211" s="299"/>
      <c r="Q211" s="299"/>
      <c r="R211" s="299"/>
      <c r="S211" s="322"/>
      <c r="T211" s="315">
        <f t="shared" si="1"/>
        <v>369</v>
      </c>
      <c r="U211" s="287"/>
    </row>
    <row r="212" spans="7:21" ht="12.75" customHeight="1" thickBot="1" x14ac:dyDescent="0.3">
      <c r="G212" s="298" t="s">
        <v>17</v>
      </c>
      <c r="H212" s="162">
        <f>SUM(H5:H208)</f>
        <v>3237</v>
      </c>
      <c r="I212" s="318"/>
      <c r="J212" s="164">
        <f>J210+J211</f>
        <v>1169</v>
      </c>
      <c r="K212" s="165">
        <f t="shared" ref="K212:S212" si="4">K210+K211</f>
        <v>979</v>
      </c>
      <c r="L212" s="165">
        <f t="shared" si="4"/>
        <v>713</v>
      </c>
      <c r="M212" s="165">
        <f t="shared" si="4"/>
        <v>296</v>
      </c>
      <c r="N212" s="165">
        <f t="shared" si="4"/>
        <v>80</v>
      </c>
      <c r="O212" s="165">
        <f t="shared" si="4"/>
        <v>0</v>
      </c>
      <c r="P212" s="165">
        <f t="shared" si="4"/>
        <v>0</v>
      </c>
      <c r="Q212" s="165">
        <f t="shared" si="4"/>
        <v>0</v>
      </c>
      <c r="R212" s="165">
        <f t="shared" si="4"/>
        <v>0</v>
      </c>
      <c r="S212" s="323">
        <f t="shared" si="4"/>
        <v>0</v>
      </c>
      <c r="T212" s="162">
        <f t="shared" si="1"/>
        <v>3237</v>
      </c>
      <c r="U212" s="287"/>
    </row>
    <row r="213" spans="7:21" ht="12.75" customHeight="1" x14ac:dyDescent="0.25">
      <c r="H213" s="300"/>
      <c r="I213" s="290"/>
      <c r="J213" s="290"/>
      <c r="K213" s="290"/>
      <c r="L213" s="290"/>
      <c r="M213" s="290"/>
      <c r="N213" s="290"/>
      <c r="O213" s="290"/>
      <c r="P213" s="290"/>
      <c r="Q213" s="290"/>
      <c r="R213" s="290"/>
      <c r="S213" s="290"/>
      <c r="T213" s="300"/>
    </row>
    <row r="215" spans="7:21" ht="12.75" customHeight="1" x14ac:dyDescent="0.25">
      <c r="H215" s="63"/>
    </row>
  </sheetData>
  <sheetProtection algorithmName="SHA-512" hashValue="cYksurGY2288NVPtMBos4sS6z1ceFoHwcCSLmplIf+yfcoRuhpFgsz3VxdfY2G+XUgTRYO50i3GkW81D/C8wVQ==" saltValue="YbOwjHAcNXkDOqhvEyLang==" spinCount="100000" sheet="1" objects="1" scenarios="1"/>
  <sortState ref="A5:BD405">
    <sortCondition descending="1" ref="D5:D405"/>
    <sortCondition ref="A5:A405"/>
  </sortState>
  <pageMargins left="1.1111111111111112E-2" right="0.25" top="0.25" bottom="1.1111111111111112E-2" header="0" footer="0"/>
  <pageSetup fitToWidth="0" fitToHeight="0" orientation="landscape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autoPageBreaks="0"/>
  </sheetPr>
  <dimension ref="A1:AF203"/>
  <sheetViews>
    <sheetView showGridLines="0" workbookViewId="0">
      <pane ySplit="7" topLeftCell="A8" activePane="bottomLeft" state="frozen"/>
      <selection pane="bottomLeft" activeCell="C7" sqref="C7"/>
    </sheetView>
  </sheetViews>
  <sheetFormatPr defaultColWidth="6.85546875" defaultRowHeight="12.75" customHeight="1" x14ac:dyDescent="0.25"/>
  <cols>
    <col min="1" max="2" width="1.140625" style="63" customWidth="1"/>
    <col min="3" max="3" width="12.5703125" style="63" customWidth="1"/>
    <col min="4" max="4" width="1.28515625" style="63" customWidth="1"/>
    <col min="5" max="5" width="4.140625" style="63" customWidth="1"/>
    <col min="6" max="6" width="6.85546875" style="63" customWidth="1"/>
    <col min="7" max="7" width="1.140625" style="63" customWidth="1"/>
    <col min="8" max="8" width="14.85546875" style="63" customWidth="1"/>
    <col min="9" max="9" width="1.140625" style="63" customWidth="1"/>
    <col min="10" max="10" width="19.42578125" style="63" customWidth="1"/>
    <col min="11" max="11" width="32" style="63" customWidth="1"/>
    <col min="12" max="12" width="7.42578125" style="63" customWidth="1"/>
    <col min="13" max="13" width="4.140625" style="63" customWidth="1"/>
    <col min="14" max="14" width="6.85546875" style="63"/>
    <col min="15" max="18" width="13.28515625" style="63" customWidth="1"/>
    <col min="19" max="20" width="6.85546875" style="63"/>
    <col min="21" max="31" width="8.140625" style="63" customWidth="1"/>
    <col min="32" max="256" width="6.85546875" style="63"/>
    <col min="257" max="258" width="1.140625" style="63" customWidth="1"/>
    <col min="259" max="259" width="12.5703125" style="63" customWidth="1"/>
    <col min="260" max="260" width="1.28515625" style="63" customWidth="1"/>
    <col min="261" max="261" width="4.140625" style="63" customWidth="1"/>
    <col min="262" max="262" width="4.85546875" style="63" customWidth="1"/>
    <col min="263" max="263" width="1.140625" style="63" customWidth="1"/>
    <col min="264" max="264" width="14.85546875" style="63" customWidth="1"/>
    <col min="265" max="265" width="1.140625" style="63" customWidth="1"/>
    <col min="266" max="266" width="19.42578125" style="63" customWidth="1"/>
    <col min="267" max="267" width="32" style="63" customWidth="1"/>
    <col min="268" max="268" width="7.42578125" style="63" customWidth="1"/>
    <col min="269" max="269" width="4.140625" style="63" customWidth="1"/>
    <col min="270" max="512" width="6.85546875" style="63"/>
    <col min="513" max="514" width="1.140625" style="63" customWidth="1"/>
    <col min="515" max="515" width="12.5703125" style="63" customWidth="1"/>
    <col min="516" max="516" width="1.28515625" style="63" customWidth="1"/>
    <col min="517" max="517" width="4.140625" style="63" customWidth="1"/>
    <col min="518" max="518" width="4.85546875" style="63" customWidth="1"/>
    <col min="519" max="519" width="1.140625" style="63" customWidth="1"/>
    <col min="520" max="520" width="14.85546875" style="63" customWidth="1"/>
    <col min="521" max="521" width="1.140625" style="63" customWidth="1"/>
    <col min="522" max="522" width="19.42578125" style="63" customWidth="1"/>
    <col min="523" max="523" width="32" style="63" customWidth="1"/>
    <col min="524" max="524" width="7.42578125" style="63" customWidth="1"/>
    <col min="525" max="525" width="4.140625" style="63" customWidth="1"/>
    <col min="526" max="768" width="6.85546875" style="63"/>
    <col min="769" max="770" width="1.140625" style="63" customWidth="1"/>
    <col min="771" max="771" width="12.5703125" style="63" customWidth="1"/>
    <col min="772" max="772" width="1.28515625" style="63" customWidth="1"/>
    <col min="773" max="773" width="4.140625" style="63" customWidth="1"/>
    <col min="774" max="774" width="4.85546875" style="63" customWidth="1"/>
    <col min="775" max="775" width="1.140625" style="63" customWidth="1"/>
    <col min="776" max="776" width="14.85546875" style="63" customWidth="1"/>
    <col min="777" max="777" width="1.140625" style="63" customWidth="1"/>
    <col min="778" max="778" width="19.42578125" style="63" customWidth="1"/>
    <col min="779" max="779" width="32" style="63" customWidth="1"/>
    <col min="780" max="780" width="7.42578125" style="63" customWidth="1"/>
    <col min="781" max="781" width="4.140625" style="63" customWidth="1"/>
    <col min="782" max="1024" width="6.85546875" style="63"/>
    <col min="1025" max="1026" width="1.140625" style="63" customWidth="1"/>
    <col min="1027" max="1027" width="12.5703125" style="63" customWidth="1"/>
    <col min="1028" max="1028" width="1.28515625" style="63" customWidth="1"/>
    <col min="1029" max="1029" width="4.140625" style="63" customWidth="1"/>
    <col min="1030" max="1030" width="4.85546875" style="63" customWidth="1"/>
    <col min="1031" max="1031" width="1.140625" style="63" customWidth="1"/>
    <col min="1032" max="1032" width="14.85546875" style="63" customWidth="1"/>
    <col min="1033" max="1033" width="1.140625" style="63" customWidth="1"/>
    <col min="1034" max="1034" width="19.42578125" style="63" customWidth="1"/>
    <col min="1035" max="1035" width="32" style="63" customWidth="1"/>
    <col min="1036" max="1036" width="7.42578125" style="63" customWidth="1"/>
    <col min="1037" max="1037" width="4.140625" style="63" customWidth="1"/>
    <col min="1038" max="1280" width="6.85546875" style="63"/>
    <col min="1281" max="1282" width="1.140625" style="63" customWidth="1"/>
    <col min="1283" max="1283" width="12.5703125" style="63" customWidth="1"/>
    <col min="1284" max="1284" width="1.28515625" style="63" customWidth="1"/>
    <col min="1285" max="1285" width="4.140625" style="63" customWidth="1"/>
    <col min="1286" max="1286" width="4.85546875" style="63" customWidth="1"/>
    <col min="1287" max="1287" width="1.140625" style="63" customWidth="1"/>
    <col min="1288" max="1288" width="14.85546875" style="63" customWidth="1"/>
    <col min="1289" max="1289" width="1.140625" style="63" customWidth="1"/>
    <col min="1290" max="1290" width="19.42578125" style="63" customWidth="1"/>
    <col min="1291" max="1291" width="32" style="63" customWidth="1"/>
    <col min="1292" max="1292" width="7.42578125" style="63" customWidth="1"/>
    <col min="1293" max="1293" width="4.140625" style="63" customWidth="1"/>
    <col min="1294" max="1536" width="6.85546875" style="63"/>
    <col min="1537" max="1538" width="1.140625" style="63" customWidth="1"/>
    <col min="1539" max="1539" width="12.5703125" style="63" customWidth="1"/>
    <col min="1540" max="1540" width="1.28515625" style="63" customWidth="1"/>
    <col min="1541" max="1541" width="4.140625" style="63" customWidth="1"/>
    <col min="1542" max="1542" width="4.85546875" style="63" customWidth="1"/>
    <col min="1543" max="1543" width="1.140625" style="63" customWidth="1"/>
    <col min="1544" max="1544" width="14.85546875" style="63" customWidth="1"/>
    <col min="1545" max="1545" width="1.140625" style="63" customWidth="1"/>
    <col min="1546" max="1546" width="19.42578125" style="63" customWidth="1"/>
    <col min="1547" max="1547" width="32" style="63" customWidth="1"/>
    <col min="1548" max="1548" width="7.42578125" style="63" customWidth="1"/>
    <col min="1549" max="1549" width="4.140625" style="63" customWidth="1"/>
    <col min="1550" max="1792" width="6.85546875" style="63"/>
    <col min="1793" max="1794" width="1.140625" style="63" customWidth="1"/>
    <col min="1795" max="1795" width="12.5703125" style="63" customWidth="1"/>
    <col min="1796" max="1796" width="1.28515625" style="63" customWidth="1"/>
    <col min="1797" max="1797" width="4.140625" style="63" customWidth="1"/>
    <col min="1798" max="1798" width="4.85546875" style="63" customWidth="1"/>
    <col min="1799" max="1799" width="1.140625" style="63" customWidth="1"/>
    <col min="1800" max="1800" width="14.85546875" style="63" customWidth="1"/>
    <col min="1801" max="1801" width="1.140625" style="63" customWidth="1"/>
    <col min="1802" max="1802" width="19.42578125" style="63" customWidth="1"/>
    <col min="1803" max="1803" width="32" style="63" customWidth="1"/>
    <col min="1804" max="1804" width="7.42578125" style="63" customWidth="1"/>
    <col min="1805" max="1805" width="4.140625" style="63" customWidth="1"/>
    <col min="1806" max="2048" width="6.85546875" style="63"/>
    <col min="2049" max="2050" width="1.140625" style="63" customWidth="1"/>
    <col min="2051" max="2051" width="12.5703125" style="63" customWidth="1"/>
    <col min="2052" max="2052" width="1.28515625" style="63" customWidth="1"/>
    <col min="2053" max="2053" width="4.140625" style="63" customWidth="1"/>
    <col min="2054" max="2054" width="4.85546875" style="63" customWidth="1"/>
    <col min="2055" max="2055" width="1.140625" style="63" customWidth="1"/>
    <col min="2056" max="2056" width="14.85546875" style="63" customWidth="1"/>
    <col min="2057" max="2057" width="1.140625" style="63" customWidth="1"/>
    <col min="2058" max="2058" width="19.42578125" style="63" customWidth="1"/>
    <col min="2059" max="2059" width="32" style="63" customWidth="1"/>
    <col min="2060" max="2060" width="7.42578125" style="63" customWidth="1"/>
    <col min="2061" max="2061" width="4.140625" style="63" customWidth="1"/>
    <col min="2062" max="2304" width="6.85546875" style="63"/>
    <col min="2305" max="2306" width="1.140625" style="63" customWidth="1"/>
    <col min="2307" max="2307" width="12.5703125" style="63" customWidth="1"/>
    <col min="2308" max="2308" width="1.28515625" style="63" customWidth="1"/>
    <col min="2309" max="2309" width="4.140625" style="63" customWidth="1"/>
    <col min="2310" max="2310" width="4.85546875" style="63" customWidth="1"/>
    <col min="2311" max="2311" width="1.140625" style="63" customWidth="1"/>
    <col min="2312" max="2312" width="14.85546875" style="63" customWidth="1"/>
    <col min="2313" max="2313" width="1.140625" style="63" customWidth="1"/>
    <col min="2314" max="2314" width="19.42578125" style="63" customWidth="1"/>
    <col min="2315" max="2315" width="32" style="63" customWidth="1"/>
    <col min="2316" max="2316" width="7.42578125" style="63" customWidth="1"/>
    <col min="2317" max="2317" width="4.140625" style="63" customWidth="1"/>
    <col min="2318" max="2560" width="6.85546875" style="63"/>
    <col min="2561" max="2562" width="1.140625" style="63" customWidth="1"/>
    <col min="2563" max="2563" width="12.5703125" style="63" customWidth="1"/>
    <col min="2564" max="2564" width="1.28515625" style="63" customWidth="1"/>
    <col min="2565" max="2565" width="4.140625" style="63" customWidth="1"/>
    <col min="2566" max="2566" width="4.85546875" style="63" customWidth="1"/>
    <col min="2567" max="2567" width="1.140625" style="63" customWidth="1"/>
    <col min="2568" max="2568" width="14.85546875" style="63" customWidth="1"/>
    <col min="2569" max="2569" width="1.140625" style="63" customWidth="1"/>
    <col min="2570" max="2570" width="19.42578125" style="63" customWidth="1"/>
    <col min="2571" max="2571" width="32" style="63" customWidth="1"/>
    <col min="2572" max="2572" width="7.42578125" style="63" customWidth="1"/>
    <col min="2573" max="2573" width="4.140625" style="63" customWidth="1"/>
    <col min="2574" max="2816" width="6.85546875" style="63"/>
    <col min="2817" max="2818" width="1.140625" style="63" customWidth="1"/>
    <col min="2819" max="2819" width="12.5703125" style="63" customWidth="1"/>
    <col min="2820" max="2820" width="1.28515625" style="63" customWidth="1"/>
    <col min="2821" max="2821" width="4.140625" style="63" customWidth="1"/>
    <col min="2822" max="2822" width="4.85546875" style="63" customWidth="1"/>
    <col min="2823" max="2823" width="1.140625" style="63" customWidth="1"/>
    <col min="2824" max="2824" width="14.85546875" style="63" customWidth="1"/>
    <col min="2825" max="2825" width="1.140625" style="63" customWidth="1"/>
    <col min="2826" max="2826" width="19.42578125" style="63" customWidth="1"/>
    <col min="2827" max="2827" width="32" style="63" customWidth="1"/>
    <col min="2828" max="2828" width="7.42578125" style="63" customWidth="1"/>
    <col min="2829" max="2829" width="4.140625" style="63" customWidth="1"/>
    <col min="2830" max="3072" width="6.85546875" style="63"/>
    <col min="3073" max="3074" width="1.140625" style="63" customWidth="1"/>
    <col min="3075" max="3075" width="12.5703125" style="63" customWidth="1"/>
    <col min="3076" max="3076" width="1.28515625" style="63" customWidth="1"/>
    <col min="3077" max="3077" width="4.140625" style="63" customWidth="1"/>
    <col min="3078" max="3078" width="4.85546875" style="63" customWidth="1"/>
    <col min="3079" max="3079" width="1.140625" style="63" customWidth="1"/>
    <col min="3080" max="3080" width="14.85546875" style="63" customWidth="1"/>
    <col min="3081" max="3081" width="1.140625" style="63" customWidth="1"/>
    <col min="3082" max="3082" width="19.42578125" style="63" customWidth="1"/>
    <col min="3083" max="3083" width="32" style="63" customWidth="1"/>
    <col min="3084" max="3084" width="7.42578125" style="63" customWidth="1"/>
    <col min="3085" max="3085" width="4.140625" style="63" customWidth="1"/>
    <col min="3086" max="3328" width="6.85546875" style="63"/>
    <col min="3329" max="3330" width="1.140625" style="63" customWidth="1"/>
    <col min="3331" max="3331" width="12.5703125" style="63" customWidth="1"/>
    <col min="3332" max="3332" width="1.28515625" style="63" customWidth="1"/>
    <col min="3333" max="3333" width="4.140625" style="63" customWidth="1"/>
    <col min="3334" max="3334" width="4.85546875" style="63" customWidth="1"/>
    <col min="3335" max="3335" width="1.140625" style="63" customWidth="1"/>
    <col min="3336" max="3336" width="14.85546875" style="63" customWidth="1"/>
    <col min="3337" max="3337" width="1.140625" style="63" customWidth="1"/>
    <col min="3338" max="3338" width="19.42578125" style="63" customWidth="1"/>
    <col min="3339" max="3339" width="32" style="63" customWidth="1"/>
    <col min="3340" max="3340" width="7.42578125" style="63" customWidth="1"/>
    <col min="3341" max="3341" width="4.140625" style="63" customWidth="1"/>
    <col min="3342" max="3584" width="6.85546875" style="63"/>
    <col min="3585" max="3586" width="1.140625" style="63" customWidth="1"/>
    <col min="3587" max="3587" width="12.5703125" style="63" customWidth="1"/>
    <col min="3588" max="3588" width="1.28515625" style="63" customWidth="1"/>
    <col min="3589" max="3589" width="4.140625" style="63" customWidth="1"/>
    <col min="3590" max="3590" width="4.85546875" style="63" customWidth="1"/>
    <col min="3591" max="3591" width="1.140625" style="63" customWidth="1"/>
    <col min="3592" max="3592" width="14.85546875" style="63" customWidth="1"/>
    <col min="3593" max="3593" width="1.140625" style="63" customWidth="1"/>
    <col min="3594" max="3594" width="19.42578125" style="63" customWidth="1"/>
    <col min="3595" max="3595" width="32" style="63" customWidth="1"/>
    <col min="3596" max="3596" width="7.42578125" style="63" customWidth="1"/>
    <col min="3597" max="3597" width="4.140625" style="63" customWidth="1"/>
    <col min="3598" max="3840" width="6.85546875" style="63"/>
    <col min="3841" max="3842" width="1.140625" style="63" customWidth="1"/>
    <col min="3843" max="3843" width="12.5703125" style="63" customWidth="1"/>
    <col min="3844" max="3844" width="1.28515625" style="63" customWidth="1"/>
    <col min="3845" max="3845" width="4.140625" style="63" customWidth="1"/>
    <col min="3846" max="3846" width="4.85546875" style="63" customWidth="1"/>
    <col min="3847" max="3847" width="1.140625" style="63" customWidth="1"/>
    <col min="3848" max="3848" width="14.85546875" style="63" customWidth="1"/>
    <col min="3849" max="3849" width="1.140625" style="63" customWidth="1"/>
    <col min="3850" max="3850" width="19.42578125" style="63" customWidth="1"/>
    <col min="3851" max="3851" width="32" style="63" customWidth="1"/>
    <col min="3852" max="3852" width="7.42578125" style="63" customWidth="1"/>
    <col min="3853" max="3853" width="4.140625" style="63" customWidth="1"/>
    <col min="3854" max="4096" width="6.85546875" style="63"/>
    <col min="4097" max="4098" width="1.140625" style="63" customWidth="1"/>
    <col min="4099" max="4099" width="12.5703125" style="63" customWidth="1"/>
    <col min="4100" max="4100" width="1.28515625" style="63" customWidth="1"/>
    <col min="4101" max="4101" width="4.140625" style="63" customWidth="1"/>
    <col min="4102" max="4102" width="4.85546875" style="63" customWidth="1"/>
    <col min="4103" max="4103" width="1.140625" style="63" customWidth="1"/>
    <col min="4104" max="4104" width="14.85546875" style="63" customWidth="1"/>
    <col min="4105" max="4105" width="1.140625" style="63" customWidth="1"/>
    <col min="4106" max="4106" width="19.42578125" style="63" customWidth="1"/>
    <col min="4107" max="4107" width="32" style="63" customWidth="1"/>
    <col min="4108" max="4108" width="7.42578125" style="63" customWidth="1"/>
    <col min="4109" max="4109" width="4.140625" style="63" customWidth="1"/>
    <col min="4110" max="4352" width="6.85546875" style="63"/>
    <col min="4353" max="4354" width="1.140625" style="63" customWidth="1"/>
    <col min="4355" max="4355" width="12.5703125" style="63" customWidth="1"/>
    <col min="4356" max="4356" width="1.28515625" style="63" customWidth="1"/>
    <col min="4357" max="4357" width="4.140625" style="63" customWidth="1"/>
    <col min="4358" max="4358" width="4.85546875" style="63" customWidth="1"/>
    <col min="4359" max="4359" width="1.140625" style="63" customWidth="1"/>
    <col min="4360" max="4360" width="14.85546875" style="63" customWidth="1"/>
    <col min="4361" max="4361" width="1.140625" style="63" customWidth="1"/>
    <col min="4362" max="4362" width="19.42578125" style="63" customWidth="1"/>
    <col min="4363" max="4363" width="32" style="63" customWidth="1"/>
    <col min="4364" max="4364" width="7.42578125" style="63" customWidth="1"/>
    <col min="4365" max="4365" width="4.140625" style="63" customWidth="1"/>
    <col min="4366" max="4608" width="6.85546875" style="63"/>
    <col min="4609" max="4610" width="1.140625" style="63" customWidth="1"/>
    <col min="4611" max="4611" width="12.5703125" style="63" customWidth="1"/>
    <col min="4612" max="4612" width="1.28515625" style="63" customWidth="1"/>
    <col min="4613" max="4613" width="4.140625" style="63" customWidth="1"/>
    <col min="4614" max="4614" width="4.85546875" style="63" customWidth="1"/>
    <col min="4615" max="4615" width="1.140625" style="63" customWidth="1"/>
    <col min="4616" max="4616" width="14.85546875" style="63" customWidth="1"/>
    <col min="4617" max="4617" width="1.140625" style="63" customWidth="1"/>
    <col min="4618" max="4618" width="19.42578125" style="63" customWidth="1"/>
    <col min="4619" max="4619" width="32" style="63" customWidth="1"/>
    <col min="4620" max="4620" width="7.42578125" style="63" customWidth="1"/>
    <col min="4621" max="4621" width="4.140625" style="63" customWidth="1"/>
    <col min="4622" max="4864" width="6.85546875" style="63"/>
    <col min="4865" max="4866" width="1.140625" style="63" customWidth="1"/>
    <col min="4867" max="4867" width="12.5703125" style="63" customWidth="1"/>
    <col min="4868" max="4868" width="1.28515625" style="63" customWidth="1"/>
    <col min="4869" max="4869" width="4.140625" style="63" customWidth="1"/>
    <col min="4870" max="4870" width="4.85546875" style="63" customWidth="1"/>
    <col min="4871" max="4871" width="1.140625" style="63" customWidth="1"/>
    <col min="4872" max="4872" width="14.85546875" style="63" customWidth="1"/>
    <col min="4873" max="4873" width="1.140625" style="63" customWidth="1"/>
    <col min="4874" max="4874" width="19.42578125" style="63" customWidth="1"/>
    <col min="4875" max="4875" width="32" style="63" customWidth="1"/>
    <col min="4876" max="4876" width="7.42578125" style="63" customWidth="1"/>
    <col min="4877" max="4877" width="4.140625" style="63" customWidth="1"/>
    <col min="4878" max="5120" width="6.85546875" style="63"/>
    <col min="5121" max="5122" width="1.140625" style="63" customWidth="1"/>
    <col min="5123" max="5123" width="12.5703125" style="63" customWidth="1"/>
    <col min="5124" max="5124" width="1.28515625" style="63" customWidth="1"/>
    <col min="5125" max="5125" width="4.140625" style="63" customWidth="1"/>
    <col min="5126" max="5126" width="4.85546875" style="63" customWidth="1"/>
    <col min="5127" max="5127" width="1.140625" style="63" customWidth="1"/>
    <col min="5128" max="5128" width="14.85546875" style="63" customWidth="1"/>
    <col min="5129" max="5129" width="1.140625" style="63" customWidth="1"/>
    <col min="5130" max="5130" width="19.42578125" style="63" customWidth="1"/>
    <col min="5131" max="5131" width="32" style="63" customWidth="1"/>
    <col min="5132" max="5132" width="7.42578125" style="63" customWidth="1"/>
    <col min="5133" max="5133" width="4.140625" style="63" customWidth="1"/>
    <col min="5134" max="5376" width="6.85546875" style="63"/>
    <col min="5377" max="5378" width="1.140625" style="63" customWidth="1"/>
    <col min="5379" max="5379" width="12.5703125" style="63" customWidth="1"/>
    <col min="5380" max="5380" width="1.28515625" style="63" customWidth="1"/>
    <col min="5381" max="5381" width="4.140625" style="63" customWidth="1"/>
    <col min="5382" max="5382" width="4.85546875" style="63" customWidth="1"/>
    <col min="5383" max="5383" width="1.140625" style="63" customWidth="1"/>
    <col min="5384" max="5384" width="14.85546875" style="63" customWidth="1"/>
    <col min="5385" max="5385" width="1.140625" style="63" customWidth="1"/>
    <col min="5386" max="5386" width="19.42578125" style="63" customWidth="1"/>
    <col min="5387" max="5387" width="32" style="63" customWidth="1"/>
    <col min="5388" max="5388" width="7.42578125" style="63" customWidth="1"/>
    <col min="5389" max="5389" width="4.140625" style="63" customWidth="1"/>
    <col min="5390" max="5632" width="6.85546875" style="63"/>
    <col min="5633" max="5634" width="1.140625" style="63" customWidth="1"/>
    <col min="5635" max="5635" width="12.5703125" style="63" customWidth="1"/>
    <col min="5636" max="5636" width="1.28515625" style="63" customWidth="1"/>
    <col min="5637" max="5637" width="4.140625" style="63" customWidth="1"/>
    <col min="5638" max="5638" width="4.85546875" style="63" customWidth="1"/>
    <col min="5639" max="5639" width="1.140625" style="63" customWidth="1"/>
    <col min="5640" max="5640" width="14.85546875" style="63" customWidth="1"/>
    <col min="5641" max="5641" width="1.140625" style="63" customWidth="1"/>
    <col min="5642" max="5642" width="19.42578125" style="63" customWidth="1"/>
    <col min="5643" max="5643" width="32" style="63" customWidth="1"/>
    <col min="5644" max="5644" width="7.42578125" style="63" customWidth="1"/>
    <col min="5645" max="5645" width="4.140625" style="63" customWidth="1"/>
    <col min="5646" max="5888" width="6.85546875" style="63"/>
    <col min="5889" max="5890" width="1.140625" style="63" customWidth="1"/>
    <col min="5891" max="5891" width="12.5703125" style="63" customWidth="1"/>
    <col min="5892" max="5892" width="1.28515625" style="63" customWidth="1"/>
    <col min="5893" max="5893" width="4.140625" style="63" customWidth="1"/>
    <col min="5894" max="5894" width="4.85546875" style="63" customWidth="1"/>
    <col min="5895" max="5895" width="1.140625" style="63" customWidth="1"/>
    <col min="5896" max="5896" width="14.85546875" style="63" customWidth="1"/>
    <col min="5897" max="5897" width="1.140625" style="63" customWidth="1"/>
    <col min="5898" max="5898" width="19.42578125" style="63" customWidth="1"/>
    <col min="5899" max="5899" width="32" style="63" customWidth="1"/>
    <col min="5900" max="5900" width="7.42578125" style="63" customWidth="1"/>
    <col min="5901" max="5901" width="4.140625" style="63" customWidth="1"/>
    <col min="5902" max="6144" width="6.85546875" style="63"/>
    <col min="6145" max="6146" width="1.140625" style="63" customWidth="1"/>
    <col min="6147" max="6147" width="12.5703125" style="63" customWidth="1"/>
    <col min="6148" max="6148" width="1.28515625" style="63" customWidth="1"/>
    <col min="6149" max="6149" width="4.140625" style="63" customWidth="1"/>
    <col min="6150" max="6150" width="4.85546875" style="63" customWidth="1"/>
    <col min="6151" max="6151" width="1.140625" style="63" customWidth="1"/>
    <col min="6152" max="6152" width="14.85546875" style="63" customWidth="1"/>
    <col min="6153" max="6153" width="1.140625" style="63" customWidth="1"/>
    <col min="6154" max="6154" width="19.42578125" style="63" customWidth="1"/>
    <col min="6155" max="6155" width="32" style="63" customWidth="1"/>
    <col min="6156" max="6156" width="7.42578125" style="63" customWidth="1"/>
    <col min="6157" max="6157" width="4.140625" style="63" customWidth="1"/>
    <col min="6158" max="6400" width="6.85546875" style="63"/>
    <col min="6401" max="6402" width="1.140625" style="63" customWidth="1"/>
    <col min="6403" max="6403" width="12.5703125" style="63" customWidth="1"/>
    <col min="6404" max="6404" width="1.28515625" style="63" customWidth="1"/>
    <col min="6405" max="6405" width="4.140625" style="63" customWidth="1"/>
    <col min="6406" max="6406" width="4.85546875" style="63" customWidth="1"/>
    <col min="6407" max="6407" width="1.140625" style="63" customWidth="1"/>
    <col min="6408" max="6408" width="14.85546875" style="63" customWidth="1"/>
    <col min="6409" max="6409" width="1.140625" style="63" customWidth="1"/>
    <col min="6410" max="6410" width="19.42578125" style="63" customWidth="1"/>
    <col min="6411" max="6411" width="32" style="63" customWidth="1"/>
    <col min="6412" max="6412" width="7.42578125" style="63" customWidth="1"/>
    <col min="6413" max="6413" width="4.140625" style="63" customWidth="1"/>
    <col min="6414" max="6656" width="6.85546875" style="63"/>
    <col min="6657" max="6658" width="1.140625" style="63" customWidth="1"/>
    <col min="6659" max="6659" width="12.5703125" style="63" customWidth="1"/>
    <col min="6660" max="6660" width="1.28515625" style="63" customWidth="1"/>
    <col min="6661" max="6661" width="4.140625" style="63" customWidth="1"/>
    <col min="6662" max="6662" width="4.85546875" style="63" customWidth="1"/>
    <col min="6663" max="6663" width="1.140625" style="63" customWidth="1"/>
    <col min="6664" max="6664" width="14.85546875" style="63" customWidth="1"/>
    <col min="6665" max="6665" width="1.140625" style="63" customWidth="1"/>
    <col min="6666" max="6666" width="19.42578125" style="63" customWidth="1"/>
    <col min="6667" max="6667" width="32" style="63" customWidth="1"/>
    <col min="6668" max="6668" width="7.42578125" style="63" customWidth="1"/>
    <col min="6669" max="6669" width="4.140625" style="63" customWidth="1"/>
    <col min="6670" max="6912" width="6.85546875" style="63"/>
    <col min="6913" max="6914" width="1.140625" style="63" customWidth="1"/>
    <col min="6915" max="6915" width="12.5703125" style="63" customWidth="1"/>
    <col min="6916" max="6916" width="1.28515625" style="63" customWidth="1"/>
    <col min="6917" max="6917" width="4.140625" style="63" customWidth="1"/>
    <col min="6918" max="6918" width="4.85546875" style="63" customWidth="1"/>
    <col min="6919" max="6919" width="1.140625" style="63" customWidth="1"/>
    <col min="6920" max="6920" width="14.85546875" style="63" customWidth="1"/>
    <col min="6921" max="6921" width="1.140625" style="63" customWidth="1"/>
    <col min="6922" max="6922" width="19.42578125" style="63" customWidth="1"/>
    <col min="6923" max="6923" width="32" style="63" customWidth="1"/>
    <col min="6924" max="6924" width="7.42578125" style="63" customWidth="1"/>
    <col min="6925" max="6925" width="4.140625" style="63" customWidth="1"/>
    <col min="6926" max="7168" width="6.85546875" style="63"/>
    <col min="7169" max="7170" width="1.140625" style="63" customWidth="1"/>
    <col min="7171" max="7171" width="12.5703125" style="63" customWidth="1"/>
    <col min="7172" max="7172" width="1.28515625" style="63" customWidth="1"/>
    <col min="7173" max="7173" width="4.140625" style="63" customWidth="1"/>
    <col min="7174" max="7174" width="4.85546875" style="63" customWidth="1"/>
    <col min="7175" max="7175" width="1.140625" style="63" customWidth="1"/>
    <col min="7176" max="7176" width="14.85546875" style="63" customWidth="1"/>
    <col min="7177" max="7177" width="1.140625" style="63" customWidth="1"/>
    <col min="7178" max="7178" width="19.42578125" style="63" customWidth="1"/>
    <col min="7179" max="7179" width="32" style="63" customWidth="1"/>
    <col min="7180" max="7180" width="7.42578125" style="63" customWidth="1"/>
    <col min="7181" max="7181" width="4.140625" style="63" customWidth="1"/>
    <col min="7182" max="7424" width="6.85546875" style="63"/>
    <col min="7425" max="7426" width="1.140625" style="63" customWidth="1"/>
    <col min="7427" max="7427" width="12.5703125" style="63" customWidth="1"/>
    <col min="7428" max="7428" width="1.28515625" style="63" customWidth="1"/>
    <col min="7429" max="7429" width="4.140625" style="63" customWidth="1"/>
    <col min="7430" max="7430" width="4.85546875" style="63" customWidth="1"/>
    <col min="7431" max="7431" width="1.140625" style="63" customWidth="1"/>
    <col min="7432" max="7432" width="14.85546875" style="63" customWidth="1"/>
    <col min="7433" max="7433" width="1.140625" style="63" customWidth="1"/>
    <col min="7434" max="7434" width="19.42578125" style="63" customWidth="1"/>
    <col min="7435" max="7435" width="32" style="63" customWidth="1"/>
    <col min="7436" max="7436" width="7.42578125" style="63" customWidth="1"/>
    <col min="7437" max="7437" width="4.140625" style="63" customWidth="1"/>
    <col min="7438" max="7680" width="6.85546875" style="63"/>
    <col min="7681" max="7682" width="1.140625" style="63" customWidth="1"/>
    <col min="7683" max="7683" width="12.5703125" style="63" customWidth="1"/>
    <col min="7684" max="7684" width="1.28515625" style="63" customWidth="1"/>
    <col min="7685" max="7685" width="4.140625" style="63" customWidth="1"/>
    <col min="7686" max="7686" width="4.85546875" style="63" customWidth="1"/>
    <col min="7687" max="7687" width="1.140625" style="63" customWidth="1"/>
    <col min="7688" max="7688" width="14.85546875" style="63" customWidth="1"/>
    <col min="7689" max="7689" width="1.140625" style="63" customWidth="1"/>
    <col min="7690" max="7690" width="19.42578125" style="63" customWidth="1"/>
    <col min="7691" max="7691" width="32" style="63" customWidth="1"/>
    <col min="7692" max="7692" width="7.42578125" style="63" customWidth="1"/>
    <col min="7693" max="7693" width="4.140625" style="63" customWidth="1"/>
    <col min="7694" max="7936" width="6.85546875" style="63"/>
    <col min="7937" max="7938" width="1.140625" style="63" customWidth="1"/>
    <col min="7939" max="7939" width="12.5703125" style="63" customWidth="1"/>
    <col min="7940" max="7940" width="1.28515625" style="63" customWidth="1"/>
    <col min="7941" max="7941" width="4.140625" style="63" customWidth="1"/>
    <col min="7942" max="7942" width="4.85546875" style="63" customWidth="1"/>
    <col min="7943" max="7943" width="1.140625" style="63" customWidth="1"/>
    <col min="7944" max="7944" width="14.85546875" style="63" customWidth="1"/>
    <col min="7945" max="7945" width="1.140625" style="63" customWidth="1"/>
    <col min="7946" max="7946" width="19.42578125" style="63" customWidth="1"/>
    <col min="7947" max="7947" width="32" style="63" customWidth="1"/>
    <col min="7948" max="7948" width="7.42578125" style="63" customWidth="1"/>
    <col min="7949" max="7949" width="4.140625" style="63" customWidth="1"/>
    <col min="7950" max="8192" width="6.85546875" style="63"/>
    <col min="8193" max="8194" width="1.140625" style="63" customWidth="1"/>
    <col min="8195" max="8195" width="12.5703125" style="63" customWidth="1"/>
    <col min="8196" max="8196" width="1.28515625" style="63" customWidth="1"/>
    <col min="8197" max="8197" width="4.140625" style="63" customWidth="1"/>
    <col min="8198" max="8198" width="4.85546875" style="63" customWidth="1"/>
    <col min="8199" max="8199" width="1.140625" style="63" customWidth="1"/>
    <col min="8200" max="8200" width="14.85546875" style="63" customWidth="1"/>
    <col min="8201" max="8201" width="1.140625" style="63" customWidth="1"/>
    <col min="8202" max="8202" width="19.42578125" style="63" customWidth="1"/>
    <col min="8203" max="8203" width="32" style="63" customWidth="1"/>
    <col min="8204" max="8204" width="7.42578125" style="63" customWidth="1"/>
    <col min="8205" max="8205" width="4.140625" style="63" customWidth="1"/>
    <col min="8206" max="8448" width="6.85546875" style="63"/>
    <col min="8449" max="8450" width="1.140625" style="63" customWidth="1"/>
    <col min="8451" max="8451" width="12.5703125" style="63" customWidth="1"/>
    <col min="8452" max="8452" width="1.28515625" style="63" customWidth="1"/>
    <col min="8453" max="8453" width="4.140625" style="63" customWidth="1"/>
    <col min="8454" max="8454" width="4.85546875" style="63" customWidth="1"/>
    <col min="8455" max="8455" width="1.140625" style="63" customWidth="1"/>
    <col min="8456" max="8456" width="14.85546875" style="63" customWidth="1"/>
    <col min="8457" max="8457" width="1.140625" style="63" customWidth="1"/>
    <col min="8458" max="8458" width="19.42578125" style="63" customWidth="1"/>
    <col min="8459" max="8459" width="32" style="63" customWidth="1"/>
    <col min="8460" max="8460" width="7.42578125" style="63" customWidth="1"/>
    <col min="8461" max="8461" width="4.140625" style="63" customWidth="1"/>
    <col min="8462" max="8704" width="6.85546875" style="63"/>
    <col min="8705" max="8706" width="1.140625" style="63" customWidth="1"/>
    <col min="8707" max="8707" width="12.5703125" style="63" customWidth="1"/>
    <col min="8708" max="8708" width="1.28515625" style="63" customWidth="1"/>
    <col min="8709" max="8709" width="4.140625" style="63" customWidth="1"/>
    <col min="8710" max="8710" width="4.85546875" style="63" customWidth="1"/>
    <col min="8711" max="8711" width="1.140625" style="63" customWidth="1"/>
    <col min="8712" max="8712" width="14.85546875" style="63" customWidth="1"/>
    <col min="8713" max="8713" width="1.140625" style="63" customWidth="1"/>
    <col min="8714" max="8714" width="19.42578125" style="63" customWidth="1"/>
    <col min="8715" max="8715" width="32" style="63" customWidth="1"/>
    <col min="8716" max="8716" width="7.42578125" style="63" customWidth="1"/>
    <col min="8717" max="8717" width="4.140625" style="63" customWidth="1"/>
    <col min="8718" max="8960" width="6.85546875" style="63"/>
    <col min="8961" max="8962" width="1.140625" style="63" customWidth="1"/>
    <col min="8963" max="8963" width="12.5703125" style="63" customWidth="1"/>
    <col min="8964" max="8964" width="1.28515625" style="63" customWidth="1"/>
    <col min="8965" max="8965" width="4.140625" style="63" customWidth="1"/>
    <col min="8966" max="8966" width="4.85546875" style="63" customWidth="1"/>
    <col min="8967" max="8967" width="1.140625" style="63" customWidth="1"/>
    <col min="8968" max="8968" width="14.85546875" style="63" customWidth="1"/>
    <col min="8969" max="8969" width="1.140625" style="63" customWidth="1"/>
    <col min="8970" max="8970" width="19.42578125" style="63" customWidth="1"/>
    <col min="8971" max="8971" width="32" style="63" customWidth="1"/>
    <col min="8972" max="8972" width="7.42578125" style="63" customWidth="1"/>
    <col min="8973" max="8973" width="4.140625" style="63" customWidth="1"/>
    <col min="8974" max="9216" width="6.85546875" style="63"/>
    <col min="9217" max="9218" width="1.140625" style="63" customWidth="1"/>
    <col min="9219" max="9219" width="12.5703125" style="63" customWidth="1"/>
    <col min="9220" max="9220" width="1.28515625" style="63" customWidth="1"/>
    <col min="9221" max="9221" width="4.140625" style="63" customWidth="1"/>
    <col min="9222" max="9222" width="4.85546875" style="63" customWidth="1"/>
    <col min="9223" max="9223" width="1.140625" style="63" customWidth="1"/>
    <col min="9224" max="9224" width="14.85546875" style="63" customWidth="1"/>
    <col min="9225" max="9225" width="1.140625" style="63" customWidth="1"/>
    <col min="9226" max="9226" width="19.42578125" style="63" customWidth="1"/>
    <col min="9227" max="9227" width="32" style="63" customWidth="1"/>
    <col min="9228" max="9228" width="7.42578125" style="63" customWidth="1"/>
    <col min="9229" max="9229" width="4.140625" style="63" customWidth="1"/>
    <col min="9230" max="9472" width="6.85546875" style="63"/>
    <col min="9473" max="9474" width="1.140625" style="63" customWidth="1"/>
    <col min="9475" max="9475" width="12.5703125" style="63" customWidth="1"/>
    <col min="9476" max="9476" width="1.28515625" style="63" customWidth="1"/>
    <col min="9477" max="9477" width="4.140625" style="63" customWidth="1"/>
    <col min="9478" max="9478" width="4.85546875" style="63" customWidth="1"/>
    <col min="9479" max="9479" width="1.140625" style="63" customWidth="1"/>
    <col min="9480" max="9480" width="14.85546875" style="63" customWidth="1"/>
    <col min="9481" max="9481" width="1.140625" style="63" customWidth="1"/>
    <col min="9482" max="9482" width="19.42578125" style="63" customWidth="1"/>
    <col min="9483" max="9483" width="32" style="63" customWidth="1"/>
    <col min="9484" max="9484" width="7.42578125" style="63" customWidth="1"/>
    <col min="9485" max="9485" width="4.140625" style="63" customWidth="1"/>
    <col min="9486" max="9728" width="6.85546875" style="63"/>
    <col min="9729" max="9730" width="1.140625" style="63" customWidth="1"/>
    <col min="9731" max="9731" width="12.5703125" style="63" customWidth="1"/>
    <col min="9732" max="9732" width="1.28515625" style="63" customWidth="1"/>
    <col min="9733" max="9733" width="4.140625" style="63" customWidth="1"/>
    <col min="9734" max="9734" width="4.85546875" style="63" customWidth="1"/>
    <col min="9735" max="9735" width="1.140625" style="63" customWidth="1"/>
    <col min="9736" max="9736" width="14.85546875" style="63" customWidth="1"/>
    <col min="9737" max="9737" width="1.140625" style="63" customWidth="1"/>
    <col min="9738" max="9738" width="19.42578125" style="63" customWidth="1"/>
    <col min="9739" max="9739" width="32" style="63" customWidth="1"/>
    <col min="9740" max="9740" width="7.42578125" style="63" customWidth="1"/>
    <col min="9741" max="9741" width="4.140625" style="63" customWidth="1"/>
    <col min="9742" max="9984" width="6.85546875" style="63"/>
    <col min="9985" max="9986" width="1.140625" style="63" customWidth="1"/>
    <col min="9987" max="9987" width="12.5703125" style="63" customWidth="1"/>
    <col min="9988" max="9988" width="1.28515625" style="63" customWidth="1"/>
    <col min="9989" max="9989" width="4.140625" style="63" customWidth="1"/>
    <col min="9990" max="9990" width="4.85546875" style="63" customWidth="1"/>
    <col min="9991" max="9991" width="1.140625" style="63" customWidth="1"/>
    <col min="9992" max="9992" width="14.85546875" style="63" customWidth="1"/>
    <col min="9993" max="9993" width="1.140625" style="63" customWidth="1"/>
    <col min="9994" max="9994" width="19.42578125" style="63" customWidth="1"/>
    <col min="9995" max="9995" width="32" style="63" customWidth="1"/>
    <col min="9996" max="9996" width="7.42578125" style="63" customWidth="1"/>
    <col min="9997" max="9997" width="4.140625" style="63" customWidth="1"/>
    <col min="9998" max="10240" width="6.85546875" style="63"/>
    <col min="10241" max="10242" width="1.140625" style="63" customWidth="1"/>
    <col min="10243" max="10243" width="12.5703125" style="63" customWidth="1"/>
    <col min="10244" max="10244" width="1.28515625" style="63" customWidth="1"/>
    <col min="10245" max="10245" width="4.140625" style="63" customWidth="1"/>
    <col min="10246" max="10246" width="4.85546875" style="63" customWidth="1"/>
    <col min="10247" max="10247" width="1.140625" style="63" customWidth="1"/>
    <col min="10248" max="10248" width="14.85546875" style="63" customWidth="1"/>
    <col min="10249" max="10249" width="1.140625" style="63" customWidth="1"/>
    <col min="10250" max="10250" width="19.42578125" style="63" customWidth="1"/>
    <col min="10251" max="10251" width="32" style="63" customWidth="1"/>
    <col min="10252" max="10252" width="7.42578125" style="63" customWidth="1"/>
    <col min="10253" max="10253" width="4.140625" style="63" customWidth="1"/>
    <col min="10254" max="10496" width="6.85546875" style="63"/>
    <col min="10497" max="10498" width="1.140625" style="63" customWidth="1"/>
    <col min="10499" max="10499" width="12.5703125" style="63" customWidth="1"/>
    <col min="10500" max="10500" width="1.28515625" style="63" customWidth="1"/>
    <col min="10501" max="10501" width="4.140625" style="63" customWidth="1"/>
    <col min="10502" max="10502" width="4.85546875" style="63" customWidth="1"/>
    <col min="10503" max="10503" width="1.140625" style="63" customWidth="1"/>
    <col min="10504" max="10504" width="14.85546875" style="63" customWidth="1"/>
    <col min="10505" max="10505" width="1.140625" style="63" customWidth="1"/>
    <col min="10506" max="10506" width="19.42578125" style="63" customWidth="1"/>
    <col min="10507" max="10507" width="32" style="63" customWidth="1"/>
    <col min="10508" max="10508" width="7.42578125" style="63" customWidth="1"/>
    <col min="10509" max="10509" width="4.140625" style="63" customWidth="1"/>
    <col min="10510" max="10752" width="6.85546875" style="63"/>
    <col min="10753" max="10754" width="1.140625" style="63" customWidth="1"/>
    <col min="10755" max="10755" width="12.5703125" style="63" customWidth="1"/>
    <col min="10756" max="10756" width="1.28515625" style="63" customWidth="1"/>
    <col min="10757" max="10757" width="4.140625" style="63" customWidth="1"/>
    <col min="10758" max="10758" width="4.85546875" style="63" customWidth="1"/>
    <col min="10759" max="10759" width="1.140625" style="63" customWidth="1"/>
    <col min="10760" max="10760" width="14.85546875" style="63" customWidth="1"/>
    <col min="10761" max="10761" width="1.140625" style="63" customWidth="1"/>
    <col min="10762" max="10762" width="19.42578125" style="63" customWidth="1"/>
    <col min="10763" max="10763" width="32" style="63" customWidth="1"/>
    <col min="10764" max="10764" width="7.42578125" style="63" customWidth="1"/>
    <col min="10765" max="10765" width="4.140625" style="63" customWidth="1"/>
    <col min="10766" max="11008" width="6.85546875" style="63"/>
    <col min="11009" max="11010" width="1.140625" style="63" customWidth="1"/>
    <col min="11011" max="11011" width="12.5703125" style="63" customWidth="1"/>
    <col min="11012" max="11012" width="1.28515625" style="63" customWidth="1"/>
    <col min="11013" max="11013" width="4.140625" style="63" customWidth="1"/>
    <col min="11014" max="11014" width="4.85546875" style="63" customWidth="1"/>
    <col min="11015" max="11015" width="1.140625" style="63" customWidth="1"/>
    <col min="11016" max="11016" width="14.85546875" style="63" customWidth="1"/>
    <col min="11017" max="11017" width="1.140625" style="63" customWidth="1"/>
    <col min="11018" max="11018" width="19.42578125" style="63" customWidth="1"/>
    <col min="11019" max="11019" width="32" style="63" customWidth="1"/>
    <col min="11020" max="11020" width="7.42578125" style="63" customWidth="1"/>
    <col min="11021" max="11021" width="4.140625" style="63" customWidth="1"/>
    <col min="11022" max="11264" width="6.85546875" style="63"/>
    <col min="11265" max="11266" width="1.140625" style="63" customWidth="1"/>
    <col min="11267" max="11267" width="12.5703125" style="63" customWidth="1"/>
    <col min="11268" max="11268" width="1.28515625" style="63" customWidth="1"/>
    <col min="11269" max="11269" width="4.140625" style="63" customWidth="1"/>
    <col min="11270" max="11270" width="4.85546875" style="63" customWidth="1"/>
    <col min="11271" max="11271" width="1.140625" style="63" customWidth="1"/>
    <col min="11272" max="11272" width="14.85546875" style="63" customWidth="1"/>
    <col min="11273" max="11273" width="1.140625" style="63" customWidth="1"/>
    <col min="11274" max="11274" width="19.42578125" style="63" customWidth="1"/>
    <col min="11275" max="11275" width="32" style="63" customWidth="1"/>
    <col min="11276" max="11276" width="7.42578125" style="63" customWidth="1"/>
    <col min="11277" max="11277" width="4.140625" style="63" customWidth="1"/>
    <col min="11278" max="11520" width="6.85546875" style="63"/>
    <col min="11521" max="11522" width="1.140625" style="63" customWidth="1"/>
    <col min="11523" max="11523" width="12.5703125" style="63" customWidth="1"/>
    <col min="11524" max="11524" width="1.28515625" style="63" customWidth="1"/>
    <col min="11525" max="11525" width="4.140625" style="63" customWidth="1"/>
    <col min="11526" max="11526" width="4.85546875" style="63" customWidth="1"/>
    <col min="11527" max="11527" width="1.140625" style="63" customWidth="1"/>
    <col min="11528" max="11528" width="14.85546875" style="63" customWidth="1"/>
    <col min="11529" max="11529" width="1.140625" style="63" customWidth="1"/>
    <col min="11530" max="11530" width="19.42578125" style="63" customWidth="1"/>
    <col min="11531" max="11531" width="32" style="63" customWidth="1"/>
    <col min="11532" max="11532" width="7.42578125" style="63" customWidth="1"/>
    <col min="11533" max="11533" width="4.140625" style="63" customWidth="1"/>
    <col min="11534" max="11776" width="6.85546875" style="63"/>
    <col min="11777" max="11778" width="1.140625" style="63" customWidth="1"/>
    <col min="11779" max="11779" width="12.5703125" style="63" customWidth="1"/>
    <col min="11780" max="11780" width="1.28515625" style="63" customWidth="1"/>
    <col min="11781" max="11781" width="4.140625" style="63" customWidth="1"/>
    <col min="11782" max="11782" width="4.85546875" style="63" customWidth="1"/>
    <col min="11783" max="11783" width="1.140625" style="63" customWidth="1"/>
    <col min="11784" max="11784" width="14.85546875" style="63" customWidth="1"/>
    <col min="11785" max="11785" width="1.140625" style="63" customWidth="1"/>
    <col min="11786" max="11786" width="19.42578125" style="63" customWidth="1"/>
    <col min="11787" max="11787" width="32" style="63" customWidth="1"/>
    <col min="11788" max="11788" width="7.42578125" style="63" customWidth="1"/>
    <col min="11789" max="11789" width="4.140625" style="63" customWidth="1"/>
    <col min="11790" max="12032" width="6.85546875" style="63"/>
    <col min="12033" max="12034" width="1.140625" style="63" customWidth="1"/>
    <col min="12035" max="12035" width="12.5703125" style="63" customWidth="1"/>
    <col min="12036" max="12036" width="1.28515625" style="63" customWidth="1"/>
    <col min="12037" max="12037" width="4.140625" style="63" customWidth="1"/>
    <col min="12038" max="12038" width="4.85546875" style="63" customWidth="1"/>
    <col min="12039" max="12039" width="1.140625" style="63" customWidth="1"/>
    <col min="12040" max="12040" width="14.85546875" style="63" customWidth="1"/>
    <col min="12041" max="12041" width="1.140625" style="63" customWidth="1"/>
    <col min="12042" max="12042" width="19.42578125" style="63" customWidth="1"/>
    <col min="12043" max="12043" width="32" style="63" customWidth="1"/>
    <col min="12044" max="12044" width="7.42578125" style="63" customWidth="1"/>
    <col min="12045" max="12045" width="4.140625" style="63" customWidth="1"/>
    <col min="12046" max="12288" width="6.85546875" style="63"/>
    <col min="12289" max="12290" width="1.140625" style="63" customWidth="1"/>
    <col min="12291" max="12291" width="12.5703125" style="63" customWidth="1"/>
    <col min="12292" max="12292" width="1.28515625" style="63" customWidth="1"/>
    <col min="12293" max="12293" width="4.140625" style="63" customWidth="1"/>
    <col min="12294" max="12294" width="4.85546875" style="63" customWidth="1"/>
    <col min="12295" max="12295" width="1.140625" style="63" customWidth="1"/>
    <col min="12296" max="12296" width="14.85546875" style="63" customWidth="1"/>
    <col min="12297" max="12297" width="1.140625" style="63" customWidth="1"/>
    <col min="12298" max="12298" width="19.42578125" style="63" customWidth="1"/>
    <col min="12299" max="12299" width="32" style="63" customWidth="1"/>
    <col min="12300" max="12300" width="7.42578125" style="63" customWidth="1"/>
    <col min="12301" max="12301" width="4.140625" style="63" customWidth="1"/>
    <col min="12302" max="12544" width="6.85546875" style="63"/>
    <col min="12545" max="12546" width="1.140625" style="63" customWidth="1"/>
    <col min="12547" max="12547" width="12.5703125" style="63" customWidth="1"/>
    <col min="12548" max="12548" width="1.28515625" style="63" customWidth="1"/>
    <col min="12549" max="12549" width="4.140625" style="63" customWidth="1"/>
    <col min="12550" max="12550" width="4.85546875" style="63" customWidth="1"/>
    <col min="12551" max="12551" width="1.140625" style="63" customWidth="1"/>
    <col min="12552" max="12552" width="14.85546875" style="63" customWidth="1"/>
    <col min="12553" max="12553" width="1.140625" style="63" customWidth="1"/>
    <col min="12554" max="12554" width="19.42578125" style="63" customWidth="1"/>
    <col min="12555" max="12555" width="32" style="63" customWidth="1"/>
    <col min="12556" max="12556" width="7.42578125" style="63" customWidth="1"/>
    <col min="12557" max="12557" width="4.140625" style="63" customWidth="1"/>
    <col min="12558" max="12800" width="6.85546875" style="63"/>
    <col min="12801" max="12802" width="1.140625" style="63" customWidth="1"/>
    <col min="12803" max="12803" width="12.5703125" style="63" customWidth="1"/>
    <col min="12804" max="12804" width="1.28515625" style="63" customWidth="1"/>
    <col min="12805" max="12805" width="4.140625" style="63" customWidth="1"/>
    <col min="12806" max="12806" width="4.85546875" style="63" customWidth="1"/>
    <col min="12807" max="12807" width="1.140625" style="63" customWidth="1"/>
    <col min="12808" max="12808" width="14.85546875" style="63" customWidth="1"/>
    <col min="12809" max="12809" width="1.140625" style="63" customWidth="1"/>
    <col min="12810" max="12810" width="19.42578125" style="63" customWidth="1"/>
    <col min="12811" max="12811" width="32" style="63" customWidth="1"/>
    <col min="12812" max="12812" width="7.42578125" style="63" customWidth="1"/>
    <col min="12813" max="12813" width="4.140625" style="63" customWidth="1"/>
    <col min="12814" max="13056" width="6.85546875" style="63"/>
    <col min="13057" max="13058" width="1.140625" style="63" customWidth="1"/>
    <col min="13059" max="13059" width="12.5703125" style="63" customWidth="1"/>
    <col min="13060" max="13060" width="1.28515625" style="63" customWidth="1"/>
    <col min="13061" max="13061" width="4.140625" style="63" customWidth="1"/>
    <col min="13062" max="13062" width="4.85546875" style="63" customWidth="1"/>
    <col min="13063" max="13063" width="1.140625" style="63" customWidth="1"/>
    <col min="13064" max="13064" width="14.85546875" style="63" customWidth="1"/>
    <col min="13065" max="13065" width="1.140625" style="63" customWidth="1"/>
    <col min="13066" max="13066" width="19.42578125" style="63" customWidth="1"/>
    <col min="13067" max="13067" width="32" style="63" customWidth="1"/>
    <col min="13068" max="13068" width="7.42578125" style="63" customWidth="1"/>
    <col min="13069" max="13069" width="4.140625" style="63" customWidth="1"/>
    <col min="13070" max="13312" width="6.85546875" style="63"/>
    <col min="13313" max="13314" width="1.140625" style="63" customWidth="1"/>
    <col min="13315" max="13315" width="12.5703125" style="63" customWidth="1"/>
    <col min="13316" max="13316" width="1.28515625" style="63" customWidth="1"/>
    <col min="13317" max="13317" width="4.140625" style="63" customWidth="1"/>
    <col min="13318" max="13318" width="4.85546875" style="63" customWidth="1"/>
    <col min="13319" max="13319" width="1.140625" style="63" customWidth="1"/>
    <col min="13320" max="13320" width="14.85546875" style="63" customWidth="1"/>
    <col min="13321" max="13321" width="1.140625" style="63" customWidth="1"/>
    <col min="13322" max="13322" width="19.42578125" style="63" customWidth="1"/>
    <col min="13323" max="13323" width="32" style="63" customWidth="1"/>
    <col min="13324" max="13324" width="7.42578125" style="63" customWidth="1"/>
    <col min="13325" max="13325" width="4.140625" style="63" customWidth="1"/>
    <col min="13326" max="13568" width="6.85546875" style="63"/>
    <col min="13569" max="13570" width="1.140625" style="63" customWidth="1"/>
    <col min="13571" max="13571" width="12.5703125" style="63" customWidth="1"/>
    <col min="13572" max="13572" width="1.28515625" style="63" customWidth="1"/>
    <col min="13573" max="13573" width="4.140625" style="63" customWidth="1"/>
    <col min="13574" max="13574" width="4.85546875" style="63" customWidth="1"/>
    <col min="13575" max="13575" width="1.140625" style="63" customWidth="1"/>
    <col min="13576" max="13576" width="14.85546875" style="63" customWidth="1"/>
    <col min="13577" max="13577" width="1.140625" style="63" customWidth="1"/>
    <col min="13578" max="13578" width="19.42578125" style="63" customWidth="1"/>
    <col min="13579" max="13579" width="32" style="63" customWidth="1"/>
    <col min="13580" max="13580" width="7.42578125" style="63" customWidth="1"/>
    <col min="13581" max="13581" width="4.140625" style="63" customWidth="1"/>
    <col min="13582" max="13824" width="6.85546875" style="63"/>
    <col min="13825" max="13826" width="1.140625" style="63" customWidth="1"/>
    <col min="13827" max="13827" width="12.5703125" style="63" customWidth="1"/>
    <col min="13828" max="13828" width="1.28515625" style="63" customWidth="1"/>
    <col min="13829" max="13829" width="4.140625" style="63" customWidth="1"/>
    <col min="13830" max="13830" width="4.85546875" style="63" customWidth="1"/>
    <col min="13831" max="13831" width="1.140625" style="63" customWidth="1"/>
    <col min="13832" max="13832" width="14.85546875" style="63" customWidth="1"/>
    <col min="13833" max="13833" width="1.140625" style="63" customWidth="1"/>
    <col min="13834" max="13834" width="19.42578125" style="63" customWidth="1"/>
    <col min="13835" max="13835" width="32" style="63" customWidth="1"/>
    <col min="13836" max="13836" width="7.42578125" style="63" customWidth="1"/>
    <col min="13837" max="13837" width="4.140625" style="63" customWidth="1"/>
    <col min="13838" max="14080" width="6.85546875" style="63"/>
    <col min="14081" max="14082" width="1.140625" style="63" customWidth="1"/>
    <col min="14083" max="14083" width="12.5703125" style="63" customWidth="1"/>
    <col min="14084" max="14084" width="1.28515625" style="63" customWidth="1"/>
    <col min="14085" max="14085" width="4.140625" style="63" customWidth="1"/>
    <col min="14086" max="14086" width="4.85546875" style="63" customWidth="1"/>
    <col min="14087" max="14087" width="1.140625" style="63" customWidth="1"/>
    <col min="14088" max="14088" width="14.85546875" style="63" customWidth="1"/>
    <col min="14089" max="14089" width="1.140625" style="63" customWidth="1"/>
    <col min="14090" max="14090" width="19.42578125" style="63" customWidth="1"/>
    <col min="14091" max="14091" width="32" style="63" customWidth="1"/>
    <col min="14092" max="14092" width="7.42578125" style="63" customWidth="1"/>
    <col min="14093" max="14093" width="4.140625" style="63" customWidth="1"/>
    <col min="14094" max="14336" width="6.85546875" style="63"/>
    <col min="14337" max="14338" width="1.140625" style="63" customWidth="1"/>
    <col min="14339" max="14339" width="12.5703125" style="63" customWidth="1"/>
    <col min="14340" max="14340" width="1.28515625" style="63" customWidth="1"/>
    <col min="14341" max="14341" width="4.140625" style="63" customWidth="1"/>
    <col min="14342" max="14342" width="4.85546875" style="63" customWidth="1"/>
    <col min="14343" max="14343" width="1.140625" style="63" customWidth="1"/>
    <col min="14344" max="14344" width="14.85546875" style="63" customWidth="1"/>
    <col min="14345" max="14345" width="1.140625" style="63" customWidth="1"/>
    <col min="14346" max="14346" width="19.42578125" style="63" customWidth="1"/>
    <col min="14347" max="14347" width="32" style="63" customWidth="1"/>
    <col min="14348" max="14348" width="7.42578125" style="63" customWidth="1"/>
    <col min="14349" max="14349" width="4.140625" style="63" customWidth="1"/>
    <col min="14350" max="14592" width="6.85546875" style="63"/>
    <col min="14593" max="14594" width="1.140625" style="63" customWidth="1"/>
    <col min="14595" max="14595" width="12.5703125" style="63" customWidth="1"/>
    <col min="14596" max="14596" width="1.28515625" style="63" customWidth="1"/>
    <col min="14597" max="14597" width="4.140625" style="63" customWidth="1"/>
    <col min="14598" max="14598" width="4.85546875" style="63" customWidth="1"/>
    <col min="14599" max="14599" width="1.140625" style="63" customWidth="1"/>
    <col min="14600" max="14600" width="14.85546875" style="63" customWidth="1"/>
    <col min="14601" max="14601" width="1.140625" style="63" customWidth="1"/>
    <col min="14602" max="14602" width="19.42578125" style="63" customWidth="1"/>
    <col min="14603" max="14603" width="32" style="63" customWidth="1"/>
    <col min="14604" max="14604" width="7.42578125" style="63" customWidth="1"/>
    <col min="14605" max="14605" width="4.140625" style="63" customWidth="1"/>
    <col min="14606" max="14848" width="6.85546875" style="63"/>
    <col min="14849" max="14850" width="1.140625" style="63" customWidth="1"/>
    <col min="14851" max="14851" width="12.5703125" style="63" customWidth="1"/>
    <col min="14852" max="14852" width="1.28515625" style="63" customWidth="1"/>
    <col min="14853" max="14853" width="4.140625" style="63" customWidth="1"/>
    <col min="14854" max="14854" width="4.85546875" style="63" customWidth="1"/>
    <col min="14855" max="14855" width="1.140625" style="63" customWidth="1"/>
    <col min="14856" max="14856" width="14.85546875" style="63" customWidth="1"/>
    <col min="14857" max="14857" width="1.140625" style="63" customWidth="1"/>
    <col min="14858" max="14858" width="19.42578125" style="63" customWidth="1"/>
    <col min="14859" max="14859" width="32" style="63" customWidth="1"/>
    <col min="14860" max="14860" width="7.42578125" style="63" customWidth="1"/>
    <col min="14861" max="14861" width="4.140625" style="63" customWidth="1"/>
    <col min="14862" max="15104" width="6.85546875" style="63"/>
    <col min="15105" max="15106" width="1.140625" style="63" customWidth="1"/>
    <col min="15107" max="15107" width="12.5703125" style="63" customWidth="1"/>
    <col min="15108" max="15108" width="1.28515625" style="63" customWidth="1"/>
    <col min="15109" max="15109" width="4.140625" style="63" customWidth="1"/>
    <col min="15110" max="15110" width="4.85546875" style="63" customWidth="1"/>
    <col min="15111" max="15111" width="1.140625" style="63" customWidth="1"/>
    <col min="15112" max="15112" width="14.85546875" style="63" customWidth="1"/>
    <col min="15113" max="15113" width="1.140625" style="63" customWidth="1"/>
    <col min="15114" max="15114" width="19.42578125" style="63" customWidth="1"/>
    <col min="15115" max="15115" width="32" style="63" customWidth="1"/>
    <col min="15116" max="15116" width="7.42578125" style="63" customWidth="1"/>
    <col min="15117" max="15117" width="4.140625" style="63" customWidth="1"/>
    <col min="15118" max="15360" width="6.85546875" style="63"/>
    <col min="15361" max="15362" width="1.140625" style="63" customWidth="1"/>
    <col min="15363" max="15363" width="12.5703125" style="63" customWidth="1"/>
    <col min="15364" max="15364" width="1.28515625" style="63" customWidth="1"/>
    <col min="15365" max="15365" width="4.140625" style="63" customWidth="1"/>
    <col min="15366" max="15366" width="4.85546875" style="63" customWidth="1"/>
    <col min="15367" max="15367" width="1.140625" style="63" customWidth="1"/>
    <col min="15368" max="15368" width="14.85546875" style="63" customWidth="1"/>
    <col min="15369" max="15369" width="1.140625" style="63" customWidth="1"/>
    <col min="15370" max="15370" width="19.42578125" style="63" customWidth="1"/>
    <col min="15371" max="15371" width="32" style="63" customWidth="1"/>
    <col min="15372" max="15372" width="7.42578125" style="63" customWidth="1"/>
    <col min="15373" max="15373" width="4.140625" style="63" customWidth="1"/>
    <col min="15374" max="15616" width="6.85546875" style="63"/>
    <col min="15617" max="15618" width="1.140625" style="63" customWidth="1"/>
    <col min="15619" max="15619" width="12.5703125" style="63" customWidth="1"/>
    <col min="15620" max="15620" width="1.28515625" style="63" customWidth="1"/>
    <col min="15621" max="15621" width="4.140625" style="63" customWidth="1"/>
    <col min="15622" max="15622" width="4.85546875" style="63" customWidth="1"/>
    <col min="15623" max="15623" width="1.140625" style="63" customWidth="1"/>
    <col min="15624" max="15624" width="14.85546875" style="63" customWidth="1"/>
    <col min="15625" max="15625" width="1.140625" style="63" customWidth="1"/>
    <col min="15626" max="15626" width="19.42578125" style="63" customWidth="1"/>
    <col min="15627" max="15627" width="32" style="63" customWidth="1"/>
    <col min="15628" max="15628" width="7.42578125" style="63" customWidth="1"/>
    <col min="15629" max="15629" width="4.140625" style="63" customWidth="1"/>
    <col min="15630" max="15872" width="6.85546875" style="63"/>
    <col min="15873" max="15874" width="1.140625" style="63" customWidth="1"/>
    <col min="15875" max="15875" width="12.5703125" style="63" customWidth="1"/>
    <col min="15876" max="15876" width="1.28515625" style="63" customWidth="1"/>
    <col min="15877" max="15877" width="4.140625" style="63" customWidth="1"/>
    <col min="15878" max="15878" width="4.85546875" style="63" customWidth="1"/>
    <col min="15879" max="15879" width="1.140625" style="63" customWidth="1"/>
    <col min="15880" max="15880" width="14.85546875" style="63" customWidth="1"/>
    <col min="15881" max="15881" width="1.140625" style="63" customWidth="1"/>
    <col min="15882" max="15882" width="19.42578125" style="63" customWidth="1"/>
    <col min="15883" max="15883" width="32" style="63" customWidth="1"/>
    <col min="15884" max="15884" width="7.42578125" style="63" customWidth="1"/>
    <col min="15885" max="15885" width="4.140625" style="63" customWidth="1"/>
    <col min="15886" max="16128" width="6.85546875" style="63"/>
    <col min="16129" max="16130" width="1.140625" style="63" customWidth="1"/>
    <col min="16131" max="16131" width="12.5703125" style="63" customWidth="1"/>
    <col min="16132" max="16132" width="1.28515625" style="63" customWidth="1"/>
    <col min="16133" max="16133" width="4.140625" style="63" customWidth="1"/>
    <col min="16134" max="16134" width="4.85546875" style="63" customWidth="1"/>
    <col min="16135" max="16135" width="1.140625" style="63" customWidth="1"/>
    <col min="16136" max="16136" width="14.85546875" style="63" customWidth="1"/>
    <col min="16137" max="16137" width="1.140625" style="63" customWidth="1"/>
    <col min="16138" max="16138" width="19.42578125" style="63" customWidth="1"/>
    <col min="16139" max="16139" width="32" style="63" customWidth="1"/>
    <col min="16140" max="16140" width="7.42578125" style="63" customWidth="1"/>
    <col min="16141" max="16141" width="4.140625" style="63" customWidth="1"/>
    <col min="16142" max="16384" width="6.85546875" style="63"/>
  </cols>
  <sheetData>
    <row r="1" spans="1:18" ht="6" customHeight="1" x14ac:dyDescent="0.25"/>
    <row r="2" spans="1:18" ht="33.75" customHeight="1" x14ac:dyDescent="0.25">
      <c r="C2" s="397" t="s">
        <v>811</v>
      </c>
      <c r="D2" s="397"/>
      <c r="E2" s="397"/>
      <c r="F2" s="397"/>
      <c r="G2" s="397"/>
      <c r="H2" s="397"/>
      <c r="I2" s="397"/>
      <c r="J2" s="397"/>
      <c r="K2" s="397"/>
      <c r="L2" s="397"/>
      <c r="M2" s="397"/>
      <c r="N2" s="397"/>
    </row>
    <row r="3" spans="1:18" ht="6" customHeight="1" x14ac:dyDescent="0.25"/>
    <row r="4" spans="1:18" ht="13.5" customHeight="1" x14ac:dyDescent="0.25">
      <c r="C4" s="398" t="s">
        <v>902</v>
      </c>
      <c r="D4" s="398"/>
      <c r="E4" s="398"/>
      <c r="F4" s="398"/>
      <c r="G4" s="398"/>
      <c r="H4" s="398"/>
      <c r="I4" s="398"/>
      <c r="J4" s="398"/>
      <c r="K4" s="398"/>
      <c r="L4" s="398"/>
      <c r="M4" s="398"/>
    </row>
    <row r="5" spans="1:18" ht="20.25" customHeight="1" x14ac:dyDescent="0.25">
      <c r="C5" s="398"/>
      <c r="D5" s="398"/>
      <c r="E5" s="398"/>
      <c r="F5" s="398"/>
      <c r="G5" s="398"/>
      <c r="H5" s="398"/>
      <c r="I5" s="398"/>
      <c r="J5" s="398"/>
      <c r="K5" s="398"/>
      <c r="L5" s="398"/>
      <c r="M5" s="398"/>
    </row>
    <row r="6" spans="1:18" ht="20.25" customHeight="1" x14ac:dyDescent="0.25">
      <c r="C6" s="63" t="s">
        <v>852</v>
      </c>
    </row>
    <row r="7" spans="1:18" ht="63.75" x14ac:dyDescent="0.25">
      <c r="O7" s="394" t="s">
        <v>905</v>
      </c>
      <c r="P7" s="394" t="s">
        <v>906</v>
      </c>
      <c r="Q7" s="395" t="s">
        <v>904</v>
      </c>
      <c r="R7" s="394" t="s">
        <v>903</v>
      </c>
    </row>
    <row r="8" spans="1:18" ht="14.25" customHeight="1" x14ac:dyDescent="0.25">
      <c r="A8" s="399" t="s">
        <v>812</v>
      </c>
      <c r="B8" s="399"/>
      <c r="C8" s="399"/>
      <c r="D8" s="399"/>
      <c r="E8" s="399"/>
    </row>
    <row r="9" spans="1:18" ht="13.5" customHeight="1" x14ac:dyDescent="0.25">
      <c r="B9" s="399" t="s">
        <v>816</v>
      </c>
      <c r="C9" s="399"/>
      <c r="E9" s="400" t="s">
        <v>817</v>
      </c>
      <c r="F9" s="400"/>
      <c r="G9" s="400"/>
      <c r="H9" s="400"/>
      <c r="I9" s="400"/>
      <c r="J9" s="400"/>
      <c r="K9" s="400"/>
      <c r="L9" s="400"/>
      <c r="M9" s="400"/>
    </row>
    <row r="10" spans="1:18" ht="14.25" customHeight="1" x14ac:dyDescent="0.25">
      <c r="E10" s="401" t="s">
        <v>818</v>
      </c>
      <c r="F10" s="401"/>
      <c r="H10" s="401" t="s">
        <v>819</v>
      </c>
      <c r="I10" s="401"/>
      <c r="J10" s="401"/>
      <c r="K10" s="401"/>
      <c r="L10" s="401"/>
      <c r="M10" s="401"/>
    </row>
    <row r="11" spans="1:18" ht="13.5" customHeight="1" x14ac:dyDescent="0.25">
      <c r="F11" s="65" t="s">
        <v>820</v>
      </c>
      <c r="H11" s="66" t="s">
        <v>821</v>
      </c>
      <c r="J11" s="67" t="s">
        <v>313</v>
      </c>
      <c r="K11" s="66" t="s">
        <v>822</v>
      </c>
      <c r="L11" s="64">
        <v>-40</v>
      </c>
      <c r="O11" s="68">
        <f>L11</f>
        <v>-40</v>
      </c>
    </row>
    <row r="12" spans="1:18" ht="4.5" customHeight="1" x14ac:dyDescent="0.25"/>
    <row r="13" spans="1:18" ht="14.25" customHeight="1" x14ac:dyDescent="0.25">
      <c r="K13" s="66" t="s">
        <v>822</v>
      </c>
      <c r="L13" s="64">
        <v>73</v>
      </c>
    </row>
    <row r="14" spans="1:18" ht="11.25" customHeight="1" x14ac:dyDescent="0.25"/>
    <row r="15" spans="1:18" ht="11.25" customHeight="1" x14ac:dyDescent="0.25"/>
    <row r="16" spans="1:18" ht="14.25" customHeight="1" x14ac:dyDescent="0.25">
      <c r="E16" s="401" t="s">
        <v>823</v>
      </c>
      <c r="F16" s="401"/>
      <c r="H16" s="401" t="s">
        <v>819</v>
      </c>
      <c r="I16" s="401"/>
      <c r="J16" s="401"/>
      <c r="K16" s="401"/>
      <c r="L16" s="401"/>
      <c r="M16" s="401"/>
    </row>
    <row r="17" spans="1:15" ht="13.5" customHeight="1" x14ac:dyDescent="0.25">
      <c r="F17" s="65" t="s">
        <v>820</v>
      </c>
      <c r="H17" s="66" t="s">
        <v>821</v>
      </c>
      <c r="J17" s="67" t="s">
        <v>313</v>
      </c>
      <c r="K17" s="66" t="s">
        <v>822</v>
      </c>
      <c r="L17" s="64">
        <v>-40</v>
      </c>
    </row>
    <row r="18" spans="1:15" ht="0.75" customHeight="1" x14ac:dyDescent="0.25"/>
    <row r="19" spans="1:15" ht="14.25" customHeight="1" x14ac:dyDescent="0.25">
      <c r="K19" s="66" t="s">
        <v>822</v>
      </c>
      <c r="L19" s="64">
        <v>73</v>
      </c>
      <c r="O19" s="68">
        <f>L19</f>
        <v>73</v>
      </c>
    </row>
    <row r="20" spans="1:15" ht="11.25" customHeight="1" x14ac:dyDescent="0.25"/>
    <row r="21" spans="1:15" ht="11.25" customHeight="1" x14ac:dyDescent="0.25"/>
    <row r="22" spans="1:15" ht="11.25" customHeight="1" x14ac:dyDescent="0.25"/>
    <row r="23" spans="1:15" ht="13.5" customHeight="1" x14ac:dyDescent="0.25">
      <c r="B23" s="402" t="s">
        <v>228</v>
      </c>
      <c r="C23" s="402"/>
      <c r="D23" s="69"/>
      <c r="E23" s="403" t="s">
        <v>503</v>
      </c>
      <c r="F23" s="403"/>
      <c r="G23" s="403"/>
      <c r="H23" s="403"/>
      <c r="I23" s="403"/>
      <c r="J23" s="403"/>
      <c r="K23" s="403"/>
      <c r="L23" s="403"/>
      <c r="M23" s="403"/>
    </row>
    <row r="24" spans="1:15" ht="14.25" customHeight="1" x14ac:dyDescent="0.25">
      <c r="B24" s="69"/>
      <c r="C24" s="69"/>
      <c r="D24" s="69"/>
      <c r="E24" s="404" t="s">
        <v>818</v>
      </c>
      <c r="F24" s="404"/>
      <c r="G24" s="69"/>
      <c r="H24" s="404" t="s">
        <v>819</v>
      </c>
      <c r="I24" s="404"/>
      <c r="J24" s="404"/>
      <c r="K24" s="404"/>
      <c r="L24" s="404"/>
      <c r="M24" s="404"/>
    </row>
    <row r="25" spans="1:15" ht="13.5" customHeight="1" x14ac:dyDescent="0.25">
      <c r="B25" s="69"/>
      <c r="C25" s="69"/>
      <c r="D25" s="69"/>
      <c r="E25" s="69"/>
      <c r="F25" s="70" t="s">
        <v>820</v>
      </c>
      <c r="G25" s="69"/>
      <c r="H25" s="71" t="s">
        <v>824</v>
      </c>
      <c r="I25" s="69"/>
      <c r="J25" s="72" t="s">
        <v>825</v>
      </c>
      <c r="K25" s="71" t="s">
        <v>822</v>
      </c>
      <c r="L25" s="73">
        <v>-18</v>
      </c>
      <c r="M25" s="69"/>
      <c r="O25" s="68"/>
    </row>
    <row r="26" spans="1:15" ht="0.75" customHeight="1" x14ac:dyDescent="0.25"/>
    <row r="27" spans="1:15" ht="11.25" customHeight="1" x14ac:dyDescent="0.25"/>
    <row r="28" spans="1:15" ht="11.25" customHeight="1" x14ac:dyDescent="0.25"/>
    <row r="29" spans="1:15" ht="11.25" customHeight="1" x14ac:dyDescent="0.25"/>
    <row r="30" spans="1:15" ht="11.25" customHeight="1" x14ac:dyDescent="0.25"/>
    <row r="31" spans="1:15" ht="14.25" customHeight="1" x14ac:dyDescent="0.25">
      <c r="A31" s="399" t="s">
        <v>813</v>
      </c>
      <c r="B31" s="399"/>
      <c r="C31" s="399"/>
      <c r="D31" s="399"/>
      <c r="E31" s="399"/>
    </row>
    <row r="32" spans="1:15" ht="13.5" customHeight="1" x14ac:dyDescent="0.25">
      <c r="B32" s="399" t="s">
        <v>334</v>
      </c>
      <c r="C32" s="399"/>
      <c r="E32" s="400" t="s">
        <v>335</v>
      </c>
      <c r="F32" s="400"/>
      <c r="G32" s="400"/>
      <c r="H32" s="400"/>
      <c r="I32" s="400"/>
      <c r="J32" s="400"/>
      <c r="K32" s="400"/>
      <c r="L32" s="400"/>
      <c r="M32" s="400"/>
    </row>
    <row r="33" spans="2:16" ht="14.25" customHeight="1" x14ac:dyDescent="0.25">
      <c r="E33" s="401" t="s">
        <v>818</v>
      </c>
      <c r="F33" s="401"/>
      <c r="H33" s="401" t="s">
        <v>826</v>
      </c>
      <c r="I33" s="401"/>
      <c r="J33" s="401"/>
      <c r="K33" s="401"/>
      <c r="L33" s="401"/>
      <c r="M33" s="401"/>
    </row>
    <row r="34" spans="2:16" ht="13.5" customHeight="1" x14ac:dyDescent="0.25">
      <c r="F34" s="65" t="s">
        <v>820</v>
      </c>
      <c r="H34" s="66" t="s">
        <v>827</v>
      </c>
      <c r="J34" s="67" t="s">
        <v>313</v>
      </c>
      <c r="K34" s="66" t="s">
        <v>828</v>
      </c>
      <c r="L34" s="64">
        <v>-5</v>
      </c>
      <c r="P34" s="68">
        <f>L34</f>
        <v>-5</v>
      </c>
    </row>
    <row r="35" spans="2:16" ht="0.75" customHeight="1" x14ac:dyDescent="0.25"/>
    <row r="36" spans="2:16" ht="11.25" customHeight="1" x14ac:dyDescent="0.25"/>
    <row r="37" spans="2:16" ht="11.25" customHeight="1" x14ac:dyDescent="0.25"/>
    <row r="38" spans="2:16" ht="11.25" customHeight="1" x14ac:dyDescent="0.25"/>
    <row r="39" spans="2:16" ht="13.5" customHeight="1" x14ac:dyDescent="0.25">
      <c r="B39" s="399" t="s">
        <v>188</v>
      </c>
      <c r="C39" s="399"/>
      <c r="E39" s="400" t="s">
        <v>829</v>
      </c>
      <c r="F39" s="400"/>
      <c r="G39" s="400"/>
      <c r="H39" s="400"/>
      <c r="I39" s="400"/>
      <c r="J39" s="400"/>
      <c r="K39" s="400"/>
      <c r="L39" s="400"/>
      <c r="M39" s="400"/>
    </row>
    <row r="40" spans="2:16" ht="14.25" customHeight="1" x14ac:dyDescent="0.25">
      <c r="E40" s="401" t="s">
        <v>818</v>
      </c>
      <c r="F40" s="401"/>
      <c r="H40" s="401" t="s">
        <v>826</v>
      </c>
      <c r="I40" s="401"/>
      <c r="J40" s="401"/>
      <c r="K40" s="401"/>
      <c r="L40" s="401"/>
      <c r="M40" s="401"/>
    </row>
    <row r="41" spans="2:16" ht="13.5" customHeight="1" x14ac:dyDescent="0.25">
      <c r="F41" s="65" t="s">
        <v>820</v>
      </c>
      <c r="H41" s="66" t="s">
        <v>821</v>
      </c>
      <c r="J41" s="67" t="s">
        <v>313</v>
      </c>
      <c r="K41" s="66" t="s">
        <v>828</v>
      </c>
      <c r="L41" s="64">
        <v>6</v>
      </c>
      <c r="P41" s="68">
        <f>L41</f>
        <v>6</v>
      </c>
    </row>
    <row r="42" spans="2:16" ht="0.75" customHeight="1" x14ac:dyDescent="0.25"/>
    <row r="43" spans="2:16" ht="11.25" customHeight="1" x14ac:dyDescent="0.25"/>
    <row r="44" spans="2:16" ht="11.25" customHeight="1" x14ac:dyDescent="0.25"/>
    <row r="45" spans="2:16" ht="11.25" customHeight="1" x14ac:dyDescent="0.25"/>
    <row r="46" spans="2:16" ht="13.5" customHeight="1" x14ac:dyDescent="0.25">
      <c r="B46" s="399" t="s">
        <v>223</v>
      </c>
      <c r="C46" s="399"/>
      <c r="E46" s="400" t="s">
        <v>484</v>
      </c>
      <c r="F46" s="400"/>
      <c r="G46" s="400"/>
      <c r="H46" s="400"/>
      <c r="I46" s="400"/>
      <c r="J46" s="400"/>
      <c r="K46" s="400"/>
      <c r="L46" s="400"/>
      <c r="M46" s="400"/>
    </row>
    <row r="47" spans="2:16" ht="14.25" customHeight="1" x14ac:dyDescent="0.25">
      <c r="E47" s="401" t="s">
        <v>823</v>
      </c>
      <c r="F47" s="401"/>
      <c r="H47" s="401" t="s">
        <v>826</v>
      </c>
      <c r="I47" s="401"/>
      <c r="J47" s="401"/>
      <c r="K47" s="401"/>
      <c r="L47" s="401"/>
      <c r="M47" s="401"/>
    </row>
    <row r="48" spans="2:16" ht="13.5" customHeight="1" x14ac:dyDescent="0.25">
      <c r="F48" s="65" t="s">
        <v>820</v>
      </c>
      <c r="H48" s="66" t="s">
        <v>821</v>
      </c>
      <c r="J48" s="67" t="s">
        <v>830</v>
      </c>
      <c r="K48" s="66" t="s">
        <v>828</v>
      </c>
      <c r="L48" s="64">
        <v>4</v>
      </c>
      <c r="P48" s="68">
        <f>L48</f>
        <v>4</v>
      </c>
    </row>
    <row r="49" spans="2:16" ht="0.75" customHeight="1" x14ac:dyDescent="0.25"/>
    <row r="50" spans="2:16" ht="11.25" customHeight="1" x14ac:dyDescent="0.25"/>
    <row r="51" spans="2:16" ht="11.25" customHeight="1" x14ac:dyDescent="0.25"/>
    <row r="52" spans="2:16" ht="11.25" customHeight="1" x14ac:dyDescent="0.25"/>
    <row r="53" spans="2:16" ht="13.5" customHeight="1" x14ac:dyDescent="0.25">
      <c r="B53" s="399" t="s">
        <v>624</v>
      </c>
      <c r="C53" s="399"/>
      <c r="E53" s="400" t="s">
        <v>625</v>
      </c>
      <c r="F53" s="400"/>
      <c r="G53" s="400"/>
      <c r="H53" s="400"/>
      <c r="I53" s="400"/>
      <c r="J53" s="400"/>
      <c r="K53" s="400"/>
      <c r="L53" s="400"/>
      <c r="M53" s="400"/>
    </row>
    <row r="54" spans="2:16" ht="14.25" customHeight="1" x14ac:dyDescent="0.25">
      <c r="E54" s="401" t="s">
        <v>823</v>
      </c>
      <c r="F54" s="401"/>
      <c r="H54" s="401" t="s">
        <v>826</v>
      </c>
      <c r="I54" s="401"/>
      <c r="J54" s="401"/>
      <c r="K54" s="401"/>
      <c r="L54" s="401"/>
      <c r="M54" s="401"/>
    </row>
    <row r="55" spans="2:16" ht="13.5" customHeight="1" x14ac:dyDescent="0.25">
      <c r="F55" s="65" t="s">
        <v>820</v>
      </c>
      <c r="H55" s="66" t="s">
        <v>821</v>
      </c>
      <c r="J55" s="67" t="s">
        <v>830</v>
      </c>
      <c r="K55" s="66" t="s">
        <v>828</v>
      </c>
      <c r="L55" s="64">
        <v>5</v>
      </c>
      <c r="P55" s="68">
        <f>L55</f>
        <v>5</v>
      </c>
    </row>
    <row r="56" spans="2:16" ht="0.75" customHeight="1" x14ac:dyDescent="0.25"/>
    <row r="57" spans="2:16" ht="11.25" customHeight="1" x14ac:dyDescent="0.25"/>
    <row r="58" spans="2:16" ht="11.25" customHeight="1" x14ac:dyDescent="0.25"/>
    <row r="59" spans="2:16" ht="11.25" customHeight="1" x14ac:dyDescent="0.25"/>
    <row r="60" spans="2:16" ht="13.5" customHeight="1" x14ac:dyDescent="0.25">
      <c r="B60" s="399" t="s">
        <v>627</v>
      </c>
      <c r="C60" s="399"/>
      <c r="E60" s="400" t="s">
        <v>628</v>
      </c>
      <c r="F60" s="400"/>
      <c r="G60" s="400"/>
      <c r="H60" s="400"/>
      <c r="I60" s="400"/>
      <c r="J60" s="400"/>
      <c r="K60" s="400"/>
      <c r="L60" s="400"/>
      <c r="M60" s="400"/>
    </row>
    <row r="61" spans="2:16" ht="14.25" customHeight="1" x14ac:dyDescent="0.25">
      <c r="E61" s="401" t="s">
        <v>823</v>
      </c>
      <c r="F61" s="401"/>
      <c r="H61" s="401" t="s">
        <v>826</v>
      </c>
      <c r="I61" s="401"/>
      <c r="J61" s="401"/>
      <c r="K61" s="401"/>
      <c r="L61" s="401"/>
      <c r="M61" s="401"/>
    </row>
    <row r="62" spans="2:16" ht="13.5" customHeight="1" x14ac:dyDescent="0.25">
      <c r="F62" s="65" t="s">
        <v>820</v>
      </c>
      <c r="H62" s="66" t="s">
        <v>821</v>
      </c>
      <c r="J62" s="67" t="s">
        <v>830</v>
      </c>
      <c r="K62" s="66" t="s">
        <v>828</v>
      </c>
      <c r="L62" s="64">
        <v>4</v>
      </c>
      <c r="P62" s="68">
        <f>L62</f>
        <v>4</v>
      </c>
    </row>
    <row r="63" spans="2:16" ht="0.75" customHeight="1" x14ac:dyDescent="0.25"/>
    <row r="64" spans="2:16" ht="11.25" customHeight="1" x14ac:dyDescent="0.25"/>
    <row r="65" spans="2:16" ht="11.25" customHeight="1" x14ac:dyDescent="0.25"/>
    <row r="66" spans="2:16" ht="11.25" customHeight="1" x14ac:dyDescent="0.25"/>
    <row r="67" spans="2:16" ht="13.5" customHeight="1" x14ac:dyDescent="0.25">
      <c r="B67" s="399" t="s">
        <v>644</v>
      </c>
      <c r="C67" s="399"/>
      <c r="E67" s="400" t="s">
        <v>645</v>
      </c>
      <c r="F67" s="400"/>
      <c r="G67" s="400"/>
      <c r="H67" s="400"/>
      <c r="I67" s="400"/>
      <c r="J67" s="400"/>
      <c r="K67" s="400"/>
      <c r="L67" s="400"/>
      <c r="M67" s="400"/>
    </row>
    <row r="68" spans="2:16" ht="14.25" customHeight="1" x14ac:dyDescent="0.25">
      <c r="E68" s="401" t="s">
        <v>823</v>
      </c>
      <c r="F68" s="401"/>
      <c r="H68" s="401" t="s">
        <v>826</v>
      </c>
      <c r="I68" s="401"/>
      <c r="J68" s="401"/>
      <c r="K68" s="401"/>
      <c r="L68" s="401"/>
      <c r="M68" s="401"/>
    </row>
    <row r="69" spans="2:16" ht="13.5" customHeight="1" x14ac:dyDescent="0.25">
      <c r="F69" s="65" t="s">
        <v>820</v>
      </c>
      <c r="H69" s="66" t="s">
        <v>821</v>
      </c>
      <c r="J69" s="67" t="s">
        <v>313</v>
      </c>
      <c r="K69" s="66" t="s">
        <v>828</v>
      </c>
      <c r="L69" s="64">
        <v>4</v>
      </c>
      <c r="P69" s="68">
        <f>L69</f>
        <v>4</v>
      </c>
    </row>
    <row r="70" spans="2:16" ht="0.75" customHeight="1" x14ac:dyDescent="0.25"/>
    <row r="71" spans="2:16" ht="11.25" customHeight="1" x14ac:dyDescent="0.25"/>
    <row r="72" spans="2:16" ht="11.25" customHeight="1" x14ac:dyDescent="0.25"/>
    <row r="73" spans="2:16" ht="11.25" customHeight="1" x14ac:dyDescent="0.25"/>
    <row r="74" spans="2:16" ht="13.5" customHeight="1" x14ac:dyDescent="0.25">
      <c r="B74" s="399" t="s">
        <v>763</v>
      </c>
      <c r="C74" s="399"/>
      <c r="E74" s="400" t="s">
        <v>764</v>
      </c>
      <c r="F74" s="400"/>
      <c r="G74" s="400"/>
      <c r="H74" s="400"/>
      <c r="I74" s="400"/>
      <c r="J74" s="400"/>
      <c r="K74" s="400"/>
      <c r="L74" s="400"/>
      <c r="M74" s="400"/>
    </row>
    <row r="75" spans="2:16" ht="14.25" customHeight="1" x14ac:dyDescent="0.25">
      <c r="E75" s="401" t="s">
        <v>818</v>
      </c>
      <c r="F75" s="401"/>
      <c r="H75" s="401" t="s">
        <v>826</v>
      </c>
      <c r="I75" s="401"/>
      <c r="J75" s="401"/>
      <c r="K75" s="401"/>
      <c r="L75" s="401"/>
      <c r="M75" s="401"/>
    </row>
    <row r="76" spans="2:16" ht="13.5" customHeight="1" x14ac:dyDescent="0.25">
      <c r="F76" s="65" t="s">
        <v>820</v>
      </c>
      <c r="H76" s="66" t="s">
        <v>821</v>
      </c>
      <c r="J76" s="67" t="s">
        <v>830</v>
      </c>
      <c r="K76" s="66" t="s">
        <v>828</v>
      </c>
      <c r="L76" s="64">
        <v>-12</v>
      </c>
      <c r="P76" s="68">
        <f>L76</f>
        <v>-12</v>
      </c>
    </row>
    <row r="77" spans="2:16" ht="0.75" customHeight="1" x14ac:dyDescent="0.25"/>
    <row r="78" spans="2:16" ht="11.25" customHeight="1" x14ac:dyDescent="0.25"/>
    <row r="79" spans="2:16" ht="11.25" customHeight="1" x14ac:dyDescent="0.25"/>
    <row r="80" spans="2:16" ht="11.25" customHeight="1" x14ac:dyDescent="0.25"/>
    <row r="81" spans="1:17" ht="11.25" customHeight="1" x14ac:dyDescent="0.25"/>
    <row r="82" spans="1:17" ht="14.25" customHeight="1" x14ac:dyDescent="0.25">
      <c r="A82" s="399" t="s">
        <v>814</v>
      </c>
      <c r="B82" s="399"/>
      <c r="C82" s="399"/>
      <c r="D82" s="399"/>
      <c r="E82" s="399"/>
    </row>
    <row r="83" spans="1:17" ht="13.5" customHeight="1" x14ac:dyDescent="0.25">
      <c r="B83" s="399" t="s">
        <v>831</v>
      </c>
      <c r="C83" s="399"/>
      <c r="E83" s="400" t="s">
        <v>832</v>
      </c>
      <c r="F83" s="400"/>
      <c r="G83" s="400"/>
      <c r="H83" s="400"/>
      <c r="I83" s="400"/>
      <c r="J83" s="400"/>
      <c r="K83" s="400"/>
      <c r="L83" s="400"/>
      <c r="M83" s="400"/>
    </row>
    <row r="84" spans="1:17" ht="14.25" customHeight="1" x14ac:dyDescent="0.25">
      <c r="E84" s="401" t="s">
        <v>823</v>
      </c>
      <c r="F84" s="401"/>
      <c r="H84" s="401" t="s">
        <v>833</v>
      </c>
      <c r="I84" s="401"/>
      <c r="J84" s="401"/>
      <c r="K84" s="401"/>
      <c r="L84" s="401"/>
      <c r="M84" s="401"/>
    </row>
    <row r="85" spans="1:17" ht="13.5" customHeight="1" x14ac:dyDescent="0.25">
      <c r="F85" s="65" t="s">
        <v>820</v>
      </c>
      <c r="H85" s="66" t="s">
        <v>821</v>
      </c>
      <c r="J85" s="67" t="s">
        <v>313</v>
      </c>
      <c r="K85" s="66" t="s">
        <v>834</v>
      </c>
      <c r="L85" s="64">
        <v>11</v>
      </c>
      <c r="Q85" s="68">
        <f>L85</f>
        <v>11</v>
      </c>
    </row>
    <row r="86" spans="1:17" ht="0.75" customHeight="1" x14ac:dyDescent="0.25"/>
    <row r="87" spans="1:17" ht="11.25" customHeight="1" x14ac:dyDescent="0.25"/>
    <row r="88" spans="1:17" ht="11.25" customHeight="1" x14ac:dyDescent="0.25"/>
    <row r="89" spans="1:17" ht="11.25" customHeight="1" x14ac:dyDescent="0.25"/>
    <row r="90" spans="1:17" ht="13.5" customHeight="1" x14ac:dyDescent="0.25">
      <c r="B90" s="399" t="s">
        <v>226</v>
      </c>
      <c r="C90" s="399"/>
      <c r="E90" s="400" t="s">
        <v>835</v>
      </c>
      <c r="F90" s="400"/>
      <c r="G90" s="400"/>
      <c r="H90" s="400"/>
      <c r="I90" s="400"/>
      <c r="J90" s="400"/>
      <c r="K90" s="400"/>
      <c r="L90" s="400"/>
      <c r="M90" s="400"/>
    </row>
    <row r="91" spans="1:17" ht="14.25" customHeight="1" x14ac:dyDescent="0.25">
      <c r="E91" s="401" t="s">
        <v>823</v>
      </c>
      <c r="F91" s="401"/>
      <c r="H91" s="401" t="s">
        <v>833</v>
      </c>
      <c r="I91" s="401"/>
      <c r="J91" s="401"/>
      <c r="K91" s="401"/>
      <c r="L91" s="401"/>
      <c r="M91" s="401"/>
    </row>
    <row r="92" spans="1:17" ht="13.5" customHeight="1" x14ac:dyDescent="0.25">
      <c r="F92" s="65" t="s">
        <v>820</v>
      </c>
      <c r="H92" s="66" t="s">
        <v>821</v>
      </c>
      <c r="J92" s="67" t="s">
        <v>830</v>
      </c>
      <c r="K92" s="66" t="s">
        <v>834</v>
      </c>
      <c r="L92" s="64">
        <v>24</v>
      </c>
      <c r="Q92" s="68">
        <f>L92</f>
        <v>24</v>
      </c>
    </row>
    <row r="93" spans="1:17" ht="0.75" customHeight="1" x14ac:dyDescent="0.25"/>
    <row r="94" spans="1:17" ht="11.25" customHeight="1" x14ac:dyDescent="0.25"/>
    <row r="95" spans="1:17" ht="11.25" customHeight="1" x14ac:dyDescent="0.25"/>
    <row r="96" spans="1:17" ht="11.25" customHeight="1" x14ac:dyDescent="0.25"/>
    <row r="97" spans="2:19" ht="13.5" customHeight="1" x14ac:dyDescent="0.25">
      <c r="B97" s="399" t="s">
        <v>251</v>
      </c>
      <c r="C97" s="399"/>
      <c r="E97" s="400" t="s">
        <v>836</v>
      </c>
      <c r="F97" s="400"/>
      <c r="G97" s="400"/>
      <c r="H97" s="400"/>
      <c r="I97" s="400"/>
      <c r="J97" s="400"/>
      <c r="K97" s="400"/>
      <c r="L97" s="400"/>
      <c r="M97" s="400"/>
    </row>
    <row r="98" spans="2:19" ht="14.25" customHeight="1" x14ac:dyDescent="0.25">
      <c r="E98" s="401" t="s">
        <v>823</v>
      </c>
      <c r="F98" s="401"/>
      <c r="H98" s="401" t="s">
        <v>833</v>
      </c>
      <c r="I98" s="401"/>
      <c r="J98" s="401"/>
      <c r="K98" s="401"/>
      <c r="L98" s="401"/>
      <c r="M98" s="401"/>
    </row>
    <row r="99" spans="2:19" ht="13.5" customHeight="1" x14ac:dyDescent="0.25">
      <c r="F99" s="65" t="s">
        <v>820</v>
      </c>
      <c r="H99" s="66" t="s">
        <v>821</v>
      </c>
      <c r="J99" s="67" t="s">
        <v>313</v>
      </c>
      <c r="K99" s="66" t="s">
        <v>834</v>
      </c>
      <c r="L99" s="64">
        <v>47</v>
      </c>
      <c r="Q99" s="89">
        <v>32</v>
      </c>
      <c r="S99" s="63" t="s">
        <v>891</v>
      </c>
    </row>
    <row r="100" spans="2:19" ht="0.75" customHeight="1" x14ac:dyDescent="0.25"/>
    <row r="101" spans="2:19" ht="11.25" customHeight="1" x14ac:dyDescent="0.25"/>
    <row r="102" spans="2:19" ht="11.25" customHeight="1" x14ac:dyDescent="0.25"/>
    <row r="103" spans="2:19" ht="11.25" customHeight="1" x14ac:dyDescent="0.25"/>
    <row r="104" spans="2:19" ht="13.5" customHeight="1" x14ac:dyDescent="0.25">
      <c r="B104" s="399" t="s">
        <v>837</v>
      </c>
      <c r="C104" s="399"/>
      <c r="E104" s="400" t="s">
        <v>838</v>
      </c>
      <c r="F104" s="400"/>
      <c r="G104" s="400"/>
      <c r="H104" s="400"/>
      <c r="I104" s="400"/>
      <c r="J104" s="400"/>
      <c r="K104" s="400"/>
      <c r="L104" s="400"/>
      <c r="M104" s="400"/>
    </row>
    <row r="105" spans="2:19" ht="14.25" customHeight="1" x14ac:dyDescent="0.25">
      <c r="E105" s="401" t="s">
        <v>823</v>
      </c>
      <c r="F105" s="401"/>
      <c r="H105" s="401" t="s">
        <v>833</v>
      </c>
      <c r="I105" s="401"/>
      <c r="J105" s="401"/>
      <c r="K105" s="401"/>
      <c r="L105" s="401"/>
      <c r="M105" s="401"/>
    </row>
    <row r="106" spans="2:19" ht="13.5" customHeight="1" x14ac:dyDescent="0.25">
      <c r="F106" s="65" t="s">
        <v>820</v>
      </c>
      <c r="H106" s="66" t="s">
        <v>821</v>
      </c>
      <c r="J106" s="67" t="s">
        <v>830</v>
      </c>
      <c r="K106" s="66" t="s">
        <v>834</v>
      </c>
      <c r="L106" s="64">
        <v>200</v>
      </c>
      <c r="Q106" s="68">
        <f>L106</f>
        <v>200</v>
      </c>
    </row>
    <row r="107" spans="2:19" ht="0.75" customHeight="1" x14ac:dyDescent="0.25"/>
    <row r="108" spans="2:19" ht="11.25" customHeight="1" x14ac:dyDescent="0.25"/>
    <row r="109" spans="2:19" ht="11.25" customHeight="1" x14ac:dyDescent="0.25"/>
    <row r="110" spans="2:19" ht="11.25" customHeight="1" x14ac:dyDescent="0.25"/>
    <row r="111" spans="2:19" ht="13.5" customHeight="1" x14ac:dyDescent="0.25">
      <c r="B111" s="399" t="s">
        <v>240</v>
      </c>
      <c r="C111" s="399"/>
      <c r="E111" s="400" t="s">
        <v>839</v>
      </c>
      <c r="F111" s="400"/>
      <c r="G111" s="400"/>
      <c r="H111" s="400"/>
      <c r="I111" s="400"/>
      <c r="J111" s="400"/>
      <c r="K111" s="400"/>
      <c r="L111" s="400"/>
      <c r="M111" s="400"/>
    </row>
    <row r="112" spans="2:19" ht="14.25" customHeight="1" x14ac:dyDescent="0.25">
      <c r="E112" s="401" t="s">
        <v>823</v>
      </c>
      <c r="F112" s="401"/>
      <c r="H112" s="401" t="s">
        <v>833</v>
      </c>
      <c r="I112" s="401"/>
      <c r="J112" s="401"/>
      <c r="K112" s="401"/>
      <c r="L112" s="401"/>
      <c r="M112" s="401"/>
    </row>
    <row r="113" spans="2:17" ht="13.5" customHeight="1" x14ac:dyDescent="0.25">
      <c r="F113" s="65" t="s">
        <v>820</v>
      </c>
      <c r="H113" s="66" t="s">
        <v>821</v>
      </c>
      <c r="J113" s="67" t="s">
        <v>313</v>
      </c>
      <c r="K113" s="66" t="s">
        <v>834</v>
      </c>
      <c r="L113" s="64">
        <v>12</v>
      </c>
      <c r="Q113" s="68">
        <f>L113</f>
        <v>12</v>
      </c>
    </row>
    <row r="114" spans="2:17" ht="0.75" customHeight="1" x14ac:dyDescent="0.25"/>
    <row r="115" spans="2:17" ht="11.25" customHeight="1" x14ac:dyDescent="0.25"/>
    <row r="116" spans="2:17" ht="11.25" customHeight="1" x14ac:dyDescent="0.25"/>
    <row r="117" spans="2:17" ht="11.25" customHeight="1" x14ac:dyDescent="0.25"/>
    <row r="118" spans="2:17" ht="13.5" customHeight="1" x14ac:dyDescent="0.25">
      <c r="B118" s="399" t="s">
        <v>558</v>
      </c>
      <c r="C118" s="399"/>
      <c r="E118" s="400" t="s">
        <v>559</v>
      </c>
      <c r="F118" s="400"/>
      <c r="G118" s="400"/>
      <c r="H118" s="400"/>
      <c r="I118" s="400"/>
      <c r="J118" s="400"/>
      <c r="K118" s="400"/>
      <c r="L118" s="400"/>
      <c r="M118" s="400"/>
    </row>
    <row r="119" spans="2:17" ht="14.25" customHeight="1" x14ac:dyDescent="0.25">
      <c r="E119" s="401" t="s">
        <v>823</v>
      </c>
      <c r="F119" s="401"/>
      <c r="H119" s="401" t="s">
        <v>833</v>
      </c>
      <c r="I119" s="401"/>
      <c r="J119" s="401"/>
      <c r="K119" s="401"/>
      <c r="L119" s="401"/>
      <c r="M119" s="401"/>
    </row>
    <row r="120" spans="2:17" ht="13.5" customHeight="1" x14ac:dyDescent="0.25">
      <c r="F120" s="65" t="s">
        <v>820</v>
      </c>
      <c r="H120" s="66" t="s">
        <v>821</v>
      </c>
      <c r="J120" s="67" t="s">
        <v>830</v>
      </c>
      <c r="K120" s="66" t="s">
        <v>834</v>
      </c>
      <c r="L120" s="64">
        <v>92</v>
      </c>
      <c r="Q120" s="68">
        <f>L120</f>
        <v>92</v>
      </c>
    </row>
    <row r="121" spans="2:17" ht="0.75" customHeight="1" x14ac:dyDescent="0.25"/>
    <row r="122" spans="2:17" ht="11.25" customHeight="1" x14ac:dyDescent="0.25"/>
    <row r="123" spans="2:17" ht="11.25" customHeight="1" x14ac:dyDescent="0.25"/>
    <row r="124" spans="2:17" ht="11.25" customHeight="1" x14ac:dyDescent="0.25"/>
    <row r="125" spans="2:17" ht="13.5" customHeight="1" x14ac:dyDescent="0.25">
      <c r="B125" s="399" t="s">
        <v>615</v>
      </c>
      <c r="C125" s="399"/>
      <c r="E125" s="400" t="s">
        <v>616</v>
      </c>
      <c r="F125" s="400"/>
      <c r="G125" s="400"/>
      <c r="H125" s="400"/>
      <c r="I125" s="400"/>
      <c r="J125" s="400"/>
      <c r="K125" s="400"/>
      <c r="L125" s="400"/>
      <c r="M125" s="400"/>
    </row>
    <row r="126" spans="2:17" ht="14.25" customHeight="1" x14ac:dyDescent="0.25">
      <c r="E126" s="401" t="s">
        <v>818</v>
      </c>
      <c r="F126" s="401"/>
      <c r="H126" s="401" t="s">
        <v>833</v>
      </c>
      <c r="I126" s="401"/>
      <c r="J126" s="401"/>
      <c r="K126" s="401"/>
      <c r="L126" s="401"/>
      <c r="M126" s="401"/>
    </row>
    <row r="127" spans="2:17" ht="13.5" customHeight="1" x14ac:dyDescent="0.25">
      <c r="F127" s="65" t="s">
        <v>820</v>
      </c>
      <c r="H127" s="66" t="s">
        <v>821</v>
      </c>
      <c r="J127" s="67" t="s">
        <v>313</v>
      </c>
      <c r="K127" s="66" t="s">
        <v>834</v>
      </c>
      <c r="L127" s="64">
        <v>-214</v>
      </c>
      <c r="Q127" s="68">
        <f>L127</f>
        <v>-214</v>
      </c>
    </row>
    <row r="128" spans="2:17" ht="0.75" customHeight="1" x14ac:dyDescent="0.25"/>
    <row r="129" spans="2:17" ht="14.25" customHeight="1" x14ac:dyDescent="0.25">
      <c r="K129" s="66" t="s">
        <v>834</v>
      </c>
      <c r="L129" s="64">
        <v>828</v>
      </c>
    </row>
    <row r="130" spans="2:17" ht="11.25" customHeight="1" x14ac:dyDescent="0.25"/>
    <row r="131" spans="2:17" ht="11.25" customHeight="1" x14ac:dyDescent="0.25"/>
    <row r="132" spans="2:17" ht="14.25" customHeight="1" x14ac:dyDescent="0.25">
      <c r="E132" s="401" t="s">
        <v>823</v>
      </c>
      <c r="F132" s="401"/>
      <c r="H132" s="401" t="s">
        <v>833</v>
      </c>
      <c r="I132" s="401"/>
      <c r="J132" s="401"/>
      <c r="K132" s="401"/>
      <c r="L132" s="401"/>
      <c r="M132" s="401"/>
    </row>
    <row r="133" spans="2:17" ht="13.5" customHeight="1" x14ac:dyDescent="0.25">
      <c r="F133" s="65" t="s">
        <v>820</v>
      </c>
      <c r="H133" s="66" t="s">
        <v>821</v>
      </c>
      <c r="J133" s="67" t="s">
        <v>313</v>
      </c>
      <c r="K133" s="66" t="s">
        <v>834</v>
      </c>
      <c r="L133" s="64">
        <v>-214</v>
      </c>
    </row>
    <row r="134" spans="2:17" ht="0.75" customHeight="1" x14ac:dyDescent="0.25"/>
    <row r="135" spans="2:17" ht="14.25" customHeight="1" x14ac:dyDescent="0.25">
      <c r="K135" s="66" t="s">
        <v>834</v>
      </c>
      <c r="L135" s="64">
        <v>828</v>
      </c>
      <c r="Q135" s="68">
        <f>L135</f>
        <v>828</v>
      </c>
    </row>
    <row r="136" spans="2:17" ht="11.25" customHeight="1" x14ac:dyDescent="0.25"/>
    <row r="137" spans="2:17" ht="11.25" customHeight="1" x14ac:dyDescent="0.25"/>
    <row r="138" spans="2:17" ht="11.25" customHeight="1" x14ac:dyDescent="0.25"/>
    <row r="139" spans="2:17" ht="13.5" customHeight="1" x14ac:dyDescent="0.25">
      <c r="B139" s="399" t="s">
        <v>840</v>
      </c>
      <c r="C139" s="399"/>
      <c r="E139" s="400" t="s">
        <v>841</v>
      </c>
      <c r="F139" s="400"/>
      <c r="G139" s="400"/>
      <c r="H139" s="400"/>
      <c r="I139" s="400"/>
      <c r="J139" s="400"/>
      <c r="K139" s="400"/>
      <c r="L139" s="400"/>
      <c r="M139" s="400"/>
    </row>
    <row r="140" spans="2:17" ht="14.25" customHeight="1" x14ac:dyDescent="0.25">
      <c r="E140" s="401" t="s">
        <v>823</v>
      </c>
      <c r="F140" s="401"/>
      <c r="H140" s="401" t="s">
        <v>833</v>
      </c>
      <c r="I140" s="401"/>
      <c r="J140" s="401"/>
      <c r="K140" s="401"/>
      <c r="L140" s="401"/>
      <c r="M140" s="401"/>
    </row>
    <row r="141" spans="2:17" ht="13.5" customHeight="1" x14ac:dyDescent="0.25">
      <c r="F141" s="65" t="s">
        <v>820</v>
      </c>
      <c r="H141" s="66" t="s">
        <v>821</v>
      </c>
      <c r="J141" s="67" t="s">
        <v>830</v>
      </c>
      <c r="K141" s="66" t="s">
        <v>834</v>
      </c>
      <c r="L141" s="64">
        <v>5</v>
      </c>
      <c r="Q141" s="68">
        <f>L141</f>
        <v>5</v>
      </c>
    </row>
    <row r="142" spans="2:17" ht="0.75" customHeight="1" x14ac:dyDescent="0.25"/>
    <row r="143" spans="2:17" ht="11.25" customHeight="1" x14ac:dyDescent="0.25"/>
    <row r="144" spans="2:17" ht="11.25" customHeight="1" x14ac:dyDescent="0.25"/>
    <row r="145" spans="1:18" ht="11.25" customHeight="1" x14ac:dyDescent="0.25"/>
    <row r="146" spans="1:18" ht="11.25" customHeight="1" x14ac:dyDescent="0.25"/>
    <row r="147" spans="1:18" ht="14.25" customHeight="1" x14ac:dyDescent="0.25">
      <c r="A147" s="399" t="s">
        <v>815</v>
      </c>
      <c r="B147" s="399"/>
      <c r="C147" s="399"/>
      <c r="D147" s="399"/>
      <c r="E147" s="399"/>
    </row>
    <row r="148" spans="1:18" ht="13.5" customHeight="1" x14ac:dyDescent="0.25">
      <c r="B148" s="399" t="s">
        <v>842</v>
      </c>
      <c r="C148" s="399"/>
      <c r="E148" s="400" t="s">
        <v>843</v>
      </c>
      <c r="F148" s="400"/>
      <c r="G148" s="400"/>
      <c r="H148" s="400"/>
      <c r="I148" s="400"/>
      <c r="J148" s="400"/>
      <c r="K148" s="400"/>
      <c r="L148" s="400"/>
      <c r="M148" s="400"/>
    </row>
    <row r="149" spans="1:18" ht="14.25" customHeight="1" x14ac:dyDescent="0.25">
      <c r="E149" s="401" t="s">
        <v>823</v>
      </c>
      <c r="F149" s="401"/>
      <c r="H149" s="401" t="s">
        <v>844</v>
      </c>
      <c r="I149" s="401"/>
      <c r="J149" s="401"/>
      <c r="K149" s="401"/>
      <c r="L149" s="401"/>
      <c r="M149" s="401"/>
    </row>
    <row r="150" spans="1:18" ht="13.5" customHeight="1" x14ac:dyDescent="0.25">
      <c r="F150" s="65" t="s">
        <v>820</v>
      </c>
      <c r="H150" s="66" t="s">
        <v>845</v>
      </c>
      <c r="J150" s="67" t="s">
        <v>313</v>
      </c>
      <c r="K150" s="66" t="s">
        <v>828</v>
      </c>
      <c r="L150" s="64">
        <v>8</v>
      </c>
      <c r="R150" s="68">
        <f>L150</f>
        <v>8</v>
      </c>
    </row>
    <row r="151" spans="1:18" ht="0.75" customHeight="1" x14ac:dyDescent="0.25"/>
    <row r="152" spans="1:18" ht="11.25" customHeight="1" x14ac:dyDescent="0.25"/>
    <row r="153" spans="1:18" ht="11.25" customHeight="1" x14ac:dyDescent="0.25"/>
    <row r="154" spans="1:18" ht="11.25" customHeight="1" x14ac:dyDescent="0.25"/>
    <row r="155" spans="1:18" ht="13.5" customHeight="1" x14ac:dyDescent="0.25">
      <c r="B155" s="399" t="s">
        <v>188</v>
      </c>
      <c r="C155" s="399"/>
      <c r="E155" s="400" t="s">
        <v>829</v>
      </c>
      <c r="F155" s="400"/>
      <c r="G155" s="400"/>
      <c r="H155" s="400"/>
      <c r="I155" s="400"/>
      <c r="J155" s="400"/>
      <c r="K155" s="400"/>
      <c r="L155" s="400"/>
      <c r="M155" s="400"/>
    </row>
    <row r="156" spans="1:18" ht="14.25" customHeight="1" x14ac:dyDescent="0.25">
      <c r="E156" s="401" t="s">
        <v>823</v>
      </c>
      <c r="F156" s="401"/>
      <c r="H156" s="401" t="s">
        <v>844</v>
      </c>
      <c r="I156" s="401"/>
      <c r="J156" s="401"/>
      <c r="K156" s="401"/>
      <c r="L156" s="401"/>
      <c r="M156" s="401"/>
    </row>
    <row r="157" spans="1:18" ht="13.5" customHeight="1" x14ac:dyDescent="0.25">
      <c r="F157" s="65" t="s">
        <v>820</v>
      </c>
      <c r="H157" s="66" t="s">
        <v>821</v>
      </c>
      <c r="J157" s="67" t="s">
        <v>313</v>
      </c>
      <c r="K157" s="66" t="s">
        <v>828</v>
      </c>
      <c r="L157" s="64">
        <v>6</v>
      </c>
      <c r="R157" s="68">
        <f>L157</f>
        <v>6</v>
      </c>
    </row>
    <row r="158" spans="1:18" ht="0.75" customHeight="1" x14ac:dyDescent="0.25"/>
    <row r="159" spans="1:18" ht="11.25" customHeight="1" x14ac:dyDescent="0.25"/>
    <row r="160" spans="1:18" ht="11.25" customHeight="1" x14ac:dyDescent="0.25"/>
    <row r="161" spans="2:18" ht="11.25" customHeight="1" x14ac:dyDescent="0.25"/>
    <row r="162" spans="2:18" ht="13.5" customHeight="1" x14ac:dyDescent="0.25">
      <c r="B162" s="399" t="s">
        <v>189</v>
      </c>
      <c r="C162" s="399"/>
      <c r="E162" s="400" t="s">
        <v>846</v>
      </c>
      <c r="F162" s="400"/>
      <c r="G162" s="400"/>
      <c r="H162" s="400"/>
      <c r="I162" s="400"/>
      <c r="J162" s="400"/>
      <c r="K162" s="400"/>
      <c r="L162" s="400"/>
      <c r="M162" s="400"/>
    </row>
    <row r="163" spans="2:18" ht="14.25" customHeight="1" x14ac:dyDescent="0.25">
      <c r="E163" s="401" t="s">
        <v>823</v>
      </c>
      <c r="F163" s="401"/>
      <c r="H163" s="401" t="s">
        <v>844</v>
      </c>
      <c r="I163" s="401"/>
      <c r="J163" s="401"/>
      <c r="K163" s="401"/>
      <c r="L163" s="401"/>
      <c r="M163" s="401"/>
    </row>
    <row r="164" spans="2:18" ht="13.5" customHeight="1" x14ac:dyDescent="0.25">
      <c r="F164" s="65" t="s">
        <v>820</v>
      </c>
      <c r="H164" s="66" t="s">
        <v>821</v>
      </c>
      <c r="J164" s="67" t="s">
        <v>830</v>
      </c>
      <c r="K164" s="66" t="s">
        <v>828</v>
      </c>
      <c r="L164" s="64">
        <v>37</v>
      </c>
      <c r="R164" s="68">
        <f>L164</f>
        <v>37</v>
      </c>
    </row>
    <row r="165" spans="2:18" ht="0.75" customHeight="1" x14ac:dyDescent="0.25"/>
    <row r="166" spans="2:18" ht="11.25" customHeight="1" x14ac:dyDescent="0.25"/>
    <row r="167" spans="2:18" ht="11.25" customHeight="1" x14ac:dyDescent="0.25"/>
    <row r="168" spans="2:18" ht="11.25" customHeight="1" x14ac:dyDescent="0.25"/>
    <row r="169" spans="2:18" ht="13.5" customHeight="1" x14ac:dyDescent="0.25">
      <c r="B169" s="399" t="s">
        <v>182</v>
      </c>
      <c r="C169" s="399"/>
      <c r="E169" s="400" t="s">
        <v>847</v>
      </c>
      <c r="F169" s="400"/>
      <c r="G169" s="400"/>
      <c r="H169" s="400"/>
      <c r="I169" s="400"/>
      <c r="J169" s="400"/>
      <c r="K169" s="400"/>
      <c r="L169" s="400"/>
      <c r="M169" s="400"/>
    </row>
    <row r="170" spans="2:18" ht="14.25" customHeight="1" x14ac:dyDescent="0.25">
      <c r="E170" s="401" t="s">
        <v>823</v>
      </c>
      <c r="F170" s="401"/>
      <c r="H170" s="401" t="s">
        <v>844</v>
      </c>
      <c r="I170" s="401"/>
      <c r="J170" s="401"/>
      <c r="K170" s="401"/>
      <c r="L170" s="401"/>
      <c r="M170" s="401"/>
    </row>
    <row r="171" spans="2:18" ht="13.5" customHeight="1" x14ac:dyDescent="0.25">
      <c r="F171" s="65" t="s">
        <v>820</v>
      </c>
      <c r="H171" s="66" t="s">
        <v>821</v>
      </c>
      <c r="J171" s="67" t="s">
        <v>830</v>
      </c>
      <c r="K171" s="66" t="s">
        <v>828</v>
      </c>
      <c r="L171" s="64">
        <v>7</v>
      </c>
      <c r="R171" s="68">
        <f>L171</f>
        <v>7</v>
      </c>
    </row>
    <row r="172" spans="2:18" ht="0.75" customHeight="1" x14ac:dyDescent="0.25"/>
    <row r="173" spans="2:18" ht="11.25" customHeight="1" x14ac:dyDescent="0.25"/>
    <row r="174" spans="2:18" ht="11.25" customHeight="1" x14ac:dyDescent="0.25"/>
    <row r="175" spans="2:18" ht="11.25" customHeight="1" x14ac:dyDescent="0.25"/>
    <row r="176" spans="2:18" ht="13.5" customHeight="1" x14ac:dyDescent="0.25">
      <c r="B176" s="399" t="s">
        <v>218</v>
      </c>
      <c r="C176" s="399"/>
      <c r="E176" s="400" t="s">
        <v>848</v>
      </c>
      <c r="F176" s="400"/>
      <c r="G176" s="400"/>
      <c r="H176" s="400"/>
      <c r="I176" s="400"/>
      <c r="J176" s="400"/>
      <c r="K176" s="400"/>
      <c r="L176" s="400"/>
      <c r="M176" s="400"/>
    </row>
    <row r="177" spans="2:18" ht="14.25" customHeight="1" x14ac:dyDescent="0.25">
      <c r="E177" s="401" t="s">
        <v>823</v>
      </c>
      <c r="F177" s="401"/>
      <c r="H177" s="401" t="s">
        <v>844</v>
      </c>
      <c r="I177" s="401"/>
      <c r="J177" s="401"/>
      <c r="K177" s="401"/>
      <c r="L177" s="401"/>
      <c r="M177" s="401"/>
    </row>
    <row r="178" spans="2:18" ht="13.5" customHeight="1" x14ac:dyDescent="0.25">
      <c r="F178" s="65" t="s">
        <v>820</v>
      </c>
      <c r="H178" s="66" t="s">
        <v>821</v>
      </c>
      <c r="J178" s="67" t="s">
        <v>830</v>
      </c>
      <c r="K178" s="66" t="s">
        <v>828</v>
      </c>
      <c r="L178" s="64">
        <v>10</v>
      </c>
      <c r="R178" s="68">
        <f>L178</f>
        <v>10</v>
      </c>
    </row>
    <row r="179" spans="2:18" ht="0.75" customHeight="1" x14ac:dyDescent="0.25"/>
    <row r="180" spans="2:18" ht="11.25" customHeight="1" x14ac:dyDescent="0.25"/>
    <row r="181" spans="2:18" ht="11.25" customHeight="1" x14ac:dyDescent="0.25"/>
    <row r="182" spans="2:18" ht="11.25" customHeight="1" x14ac:dyDescent="0.25"/>
    <row r="183" spans="2:18" ht="13.5" customHeight="1" x14ac:dyDescent="0.25">
      <c r="B183" s="399" t="s">
        <v>241</v>
      </c>
      <c r="C183" s="399"/>
      <c r="E183" s="400" t="s">
        <v>849</v>
      </c>
      <c r="F183" s="400"/>
      <c r="G183" s="400"/>
      <c r="H183" s="400"/>
      <c r="I183" s="400"/>
      <c r="J183" s="400"/>
      <c r="K183" s="400"/>
      <c r="L183" s="400"/>
      <c r="M183" s="400"/>
    </row>
    <row r="184" spans="2:18" ht="14.25" customHeight="1" x14ac:dyDescent="0.25">
      <c r="E184" s="401" t="s">
        <v>823</v>
      </c>
      <c r="F184" s="401"/>
      <c r="H184" s="401" t="s">
        <v>844</v>
      </c>
      <c r="I184" s="401"/>
      <c r="J184" s="401"/>
      <c r="K184" s="401"/>
      <c r="L184" s="401"/>
      <c r="M184" s="401"/>
    </row>
    <row r="185" spans="2:18" ht="13.5" customHeight="1" x14ac:dyDescent="0.25">
      <c r="F185" s="65" t="s">
        <v>820</v>
      </c>
      <c r="H185" s="66" t="s">
        <v>850</v>
      </c>
      <c r="J185" s="67" t="s">
        <v>830</v>
      </c>
      <c r="K185" s="66" t="s">
        <v>828</v>
      </c>
      <c r="L185" s="64">
        <v>23</v>
      </c>
      <c r="R185" s="68">
        <f>L185</f>
        <v>23</v>
      </c>
    </row>
    <row r="186" spans="2:18" ht="0.75" customHeight="1" x14ac:dyDescent="0.25"/>
    <row r="187" spans="2:18" ht="11.25" customHeight="1" x14ac:dyDescent="0.25"/>
    <row r="188" spans="2:18" ht="11.25" customHeight="1" x14ac:dyDescent="0.25"/>
    <row r="189" spans="2:18" ht="11.25" customHeight="1" x14ac:dyDescent="0.25"/>
    <row r="190" spans="2:18" ht="13.5" customHeight="1" x14ac:dyDescent="0.25">
      <c r="B190" s="399" t="s">
        <v>713</v>
      </c>
      <c r="C190" s="399"/>
      <c r="E190" s="400" t="s">
        <v>714</v>
      </c>
      <c r="F190" s="400"/>
      <c r="G190" s="400"/>
      <c r="H190" s="400"/>
      <c r="I190" s="400"/>
      <c r="J190" s="400"/>
      <c r="K190" s="400"/>
      <c r="L190" s="400"/>
      <c r="M190" s="400"/>
    </row>
    <row r="191" spans="2:18" ht="14.25" customHeight="1" x14ac:dyDescent="0.25">
      <c r="E191" s="401" t="s">
        <v>818</v>
      </c>
      <c r="F191" s="401"/>
      <c r="H191" s="401" t="s">
        <v>844</v>
      </c>
      <c r="I191" s="401"/>
      <c r="J191" s="401"/>
      <c r="K191" s="401"/>
      <c r="L191" s="401"/>
      <c r="M191" s="401"/>
    </row>
    <row r="192" spans="2:18" ht="13.5" customHeight="1" x14ac:dyDescent="0.25">
      <c r="F192" s="65" t="s">
        <v>820</v>
      </c>
      <c r="H192" s="66" t="s">
        <v>821</v>
      </c>
      <c r="J192" s="67" t="s">
        <v>830</v>
      </c>
      <c r="K192" s="66" t="s">
        <v>828</v>
      </c>
      <c r="L192" s="64">
        <v>-12</v>
      </c>
      <c r="R192" s="68">
        <f>L192</f>
        <v>-12</v>
      </c>
    </row>
    <row r="193" spans="14:32" ht="0.75" customHeight="1" x14ac:dyDescent="0.25"/>
    <row r="194" spans="14:32" ht="11.25" customHeight="1" x14ac:dyDescent="0.25"/>
    <row r="195" spans="14:32" ht="11.25" customHeight="1" x14ac:dyDescent="0.25"/>
    <row r="196" spans="14:32" ht="11.25" customHeight="1" x14ac:dyDescent="0.25"/>
    <row r="197" spans="14:32" ht="11.25" customHeight="1" x14ac:dyDescent="0.25">
      <c r="N197" s="75" t="s">
        <v>17</v>
      </c>
      <c r="O197" s="63">
        <f>SUM(O8:O192)</f>
        <v>33</v>
      </c>
      <c r="P197" s="63">
        <f>SUM(P8:P192)</f>
        <v>6</v>
      </c>
      <c r="Q197" s="63">
        <f>SUM(Q8:Q192)</f>
        <v>990</v>
      </c>
      <c r="R197" s="63">
        <f>SUM(R8:R192)</f>
        <v>79</v>
      </c>
    </row>
    <row r="198" spans="14:32" ht="11.25" customHeight="1" x14ac:dyDescent="0.25">
      <c r="N198" s="76" t="s">
        <v>853</v>
      </c>
      <c r="O198" s="63">
        <v>1.8</v>
      </c>
      <c r="P198" s="63">
        <v>2.5</v>
      </c>
      <c r="Q198" s="63">
        <v>2.5</v>
      </c>
      <c r="R198" s="63">
        <v>2.5</v>
      </c>
    </row>
    <row r="199" spans="14:32" ht="12.75" customHeight="1" thickBot="1" x14ac:dyDescent="0.3">
      <c r="N199" s="75" t="s">
        <v>851</v>
      </c>
      <c r="O199" s="74">
        <f>O197/O198</f>
        <v>18.333333333333332</v>
      </c>
      <c r="P199" s="74">
        <f t="shared" ref="P199:R199" si="0">P197/P198</f>
        <v>2.4</v>
      </c>
      <c r="Q199" s="74">
        <f t="shared" si="0"/>
        <v>396</v>
      </c>
      <c r="R199" s="74">
        <f t="shared" si="0"/>
        <v>31.6</v>
      </c>
      <c r="U199" s="288" t="s">
        <v>856</v>
      </c>
      <c r="V199" s="289"/>
      <c r="W199" s="289"/>
      <c r="X199" s="289"/>
      <c r="Y199" s="289"/>
      <c r="Z199" s="289"/>
      <c r="AA199" s="289"/>
      <c r="AB199" s="289"/>
      <c r="AC199" s="289"/>
      <c r="AD199" s="289"/>
      <c r="AE199" s="289"/>
    </row>
    <row r="200" spans="14:32" ht="12.75" customHeight="1" thickBot="1" x14ac:dyDescent="0.3">
      <c r="T200" s="286"/>
      <c r="U200" s="177" t="s">
        <v>8</v>
      </c>
      <c r="V200" s="178" t="s">
        <v>9</v>
      </c>
      <c r="W200" s="178" t="s">
        <v>10</v>
      </c>
      <c r="X200" s="178" t="s">
        <v>44</v>
      </c>
      <c r="Y200" s="178" t="s">
        <v>11</v>
      </c>
      <c r="Z200" s="178" t="s">
        <v>12</v>
      </c>
      <c r="AA200" s="178" t="s">
        <v>13</v>
      </c>
      <c r="AB200" s="178" t="s">
        <v>14</v>
      </c>
      <c r="AC200" s="178" t="s">
        <v>15</v>
      </c>
      <c r="AD200" s="188" t="s">
        <v>16</v>
      </c>
      <c r="AE200" s="197" t="s">
        <v>17</v>
      </c>
      <c r="AF200" s="287"/>
    </row>
    <row r="201" spans="14:32" ht="12.75" customHeight="1" x14ac:dyDescent="0.25">
      <c r="N201" s="80" t="s">
        <v>854</v>
      </c>
      <c r="O201" s="81">
        <f>O199</f>
        <v>18.333333333333332</v>
      </c>
      <c r="T201" s="286"/>
      <c r="U201" s="294">
        <f>O201</f>
        <v>18.333333333333332</v>
      </c>
      <c r="V201" s="167"/>
      <c r="W201" s="167"/>
      <c r="X201" s="143"/>
      <c r="Y201" s="143"/>
      <c r="Z201" s="143"/>
      <c r="AA201" s="143"/>
      <c r="AB201" s="143"/>
      <c r="AC201" s="143"/>
      <c r="AD201" s="189"/>
      <c r="AE201" s="296">
        <f>SUM(U201:AD201)</f>
        <v>18.333333333333332</v>
      </c>
      <c r="AF201" s="287"/>
    </row>
    <row r="202" spans="14:32" ht="12.75" customHeight="1" thickBot="1" x14ac:dyDescent="0.3">
      <c r="N202" s="80" t="s">
        <v>855</v>
      </c>
      <c r="O202" s="81">
        <f>SUM(P199:R199)</f>
        <v>430</v>
      </c>
      <c r="T202" s="286"/>
      <c r="U202" s="291">
        <f>$O202/3</f>
        <v>143.33333333333334</v>
      </c>
      <c r="V202" s="292">
        <f t="shared" ref="V202:W202" si="1">$O202/3</f>
        <v>143.33333333333334</v>
      </c>
      <c r="W202" s="292">
        <f t="shared" si="1"/>
        <v>143.33333333333334</v>
      </c>
      <c r="X202" s="293"/>
      <c r="Y202" s="293"/>
      <c r="Z202" s="293"/>
      <c r="AA202" s="293"/>
      <c r="AB202" s="293"/>
      <c r="AC202" s="293"/>
      <c r="AD202" s="295"/>
      <c r="AE202" s="297">
        <f>SUM(U202:AD202)</f>
        <v>430</v>
      </c>
      <c r="AF202" s="287"/>
    </row>
    <row r="203" spans="14:32" ht="12.75" customHeight="1" x14ac:dyDescent="0.25">
      <c r="U203" s="290"/>
      <c r="V203" s="290"/>
      <c r="W203" s="290"/>
      <c r="X203" s="290"/>
      <c r="Y203" s="290"/>
      <c r="Z203" s="290"/>
      <c r="AA203" s="290"/>
      <c r="AB203" s="290"/>
      <c r="AC203" s="290"/>
      <c r="AD203" s="290"/>
      <c r="AE203" s="290"/>
    </row>
  </sheetData>
  <sheetProtection algorithmName="SHA-512" hashValue="zz3hZplwxW35LIaEYpApUYLTTHqKCq40nt3z7iKw4o9lTEsf5cmcAjTu2df2v4sz5Qjqm0mRMSytkwJhFho8rA==" saltValue="K7xn98EmiTGuYk0TrAqiaw==" spinCount="100000" sheet="1" objects="1" scenarios="1"/>
  <mergeCells count="106">
    <mergeCell ref="E184:F184"/>
    <mergeCell ref="H184:M184"/>
    <mergeCell ref="B190:C190"/>
    <mergeCell ref="E190:M190"/>
    <mergeCell ref="E191:F191"/>
    <mergeCell ref="H191:M191"/>
    <mergeCell ref="B176:C176"/>
    <mergeCell ref="E176:M176"/>
    <mergeCell ref="E177:F177"/>
    <mergeCell ref="H177:M177"/>
    <mergeCell ref="B183:C183"/>
    <mergeCell ref="E183:M183"/>
    <mergeCell ref="E163:F163"/>
    <mergeCell ref="H163:M163"/>
    <mergeCell ref="B169:C169"/>
    <mergeCell ref="E169:M169"/>
    <mergeCell ref="E170:F170"/>
    <mergeCell ref="H170:M170"/>
    <mergeCell ref="B155:C155"/>
    <mergeCell ref="E155:M155"/>
    <mergeCell ref="E156:F156"/>
    <mergeCell ref="H156:M156"/>
    <mergeCell ref="B162:C162"/>
    <mergeCell ref="E162:M162"/>
    <mergeCell ref="E140:F140"/>
    <mergeCell ref="H140:M140"/>
    <mergeCell ref="A147:E147"/>
    <mergeCell ref="B148:C148"/>
    <mergeCell ref="E148:M148"/>
    <mergeCell ref="E149:F149"/>
    <mergeCell ref="H149:M149"/>
    <mergeCell ref="E126:F126"/>
    <mergeCell ref="H126:M126"/>
    <mergeCell ref="E132:F132"/>
    <mergeCell ref="H132:M132"/>
    <mergeCell ref="B139:C139"/>
    <mergeCell ref="E139:M139"/>
    <mergeCell ref="B118:C118"/>
    <mergeCell ref="E118:M118"/>
    <mergeCell ref="E119:F119"/>
    <mergeCell ref="H119:M119"/>
    <mergeCell ref="B125:C125"/>
    <mergeCell ref="E125:M125"/>
    <mergeCell ref="E105:F105"/>
    <mergeCell ref="H105:M105"/>
    <mergeCell ref="B111:C111"/>
    <mergeCell ref="E111:M111"/>
    <mergeCell ref="E112:F112"/>
    <mergeCell ref="H112:M112"/>
    <mergeCell ref="B97:C97"/>
    <mergeCell ref="E97:M97"/>
    <mergeCell ref="E98:F98"/>
    <mergeCell ref="H98:M98"/>
    <mergeCell ref="B104:C104"/>
    <mergeCell ref="E104:M104"/>
    <mergeCell ref="E84:F84"/>
    <mergeCell ref="H84:M84"/>
    <mergeCell ref="B90:C90"/>
    <mergeCell ref="E90:M90"/>
    <mergeCell ref="E91:F91"/>
    <mergeCell ref="H91:M91"/>
    <mergeCell ref="B74:C74"/>
    <mergeCell ref="E74:M74"/>
    <mergeCell ref="E75:F75"/>
    <mergeCell ref="H75:M75"/>
    <mergeCell ref="A82:E82"/>
    <mergeCell ref="B83:C83"/>
    <mergeCell ref="E83:M83"/>
    <mergeCell ref="E61:F61"/>
    <mergeCell ref="H61:M61"/>
    <mergeCell ref="B67:C67"/>
    <mergeCell ref="E67:M67"/>
    <mergeCell ref="E68:F68"/>
    <mergeCell ref="H68:M68"/>
    <mergeCell ref="B53:C53"/>
    <mergeCell ref="E53:M53"/>
    <mergeCell ref="E54:F54"/>
    <mergeCell ref="H54:M54"/>
    <mergeCell ref="B60:C60"/>
    <mergeCell ref="E60:M60"/>
    <mergeCell ref="E40:F40"/>
    <mergeCell ref="H40:M40"/>
    <mergeCell ref="B46:C46"/>
    <mergeCell ref="E46:M46"/>
    <mergeCell ref="E47:F47"/>
    <mergeCell ref="H47:M47"/>
    <mergeCell ref="E33:F33"/>
    <mergeCell ref="H33:M33"/>
    <mergeCell ref="B39:C39"/>
    <mergeCell ref="E39:M39"/>
    <mergeCell ref="E16:F16"/>
    <mergeCell ref="H16:M16"/>
    <mergeCell ref="B23:C23"/>
    <mergeCell ref="E23:M23"/>
    <mergeCell ref="E24:F24"/>
    <mergeCell ref="H24:M24"/>
    <mergeCell ref="C2:N2"/>
    <mergeCell ref="C4:M5"/>
    <mergeCell ref="A8:E8"/>
    <mergeCell ref="B9:C9"/>
    <mergeCell ref="E9:M9"/>
    <mergeCell ref="E10:F10"/>
    <mergeCell ref="H10:M10"/>
    <mergeCell ref="A31:E31"/>
    <mergeCell ref="B32:C32"/>
    <mergeCell ref="E32:M32"/>
  </mergeCells>
  <pageMargins left="0.25" right="0.25" top="0.25" bottom="0.25" header="0" footer="0"/>
  <pageSetup paperSize="9" fitToWidth="0" fitToHeight="0" orientation="portrait" horizontalDpi="90" verticalDpi="9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17"/>
  <sheetViews>
    <sheetView zoomScaleNormal="100" workbookViewId="0">
      <pane xSplit="26550" topLeftCell="Z1"/>
      <selection activeCell="E21" sqref="E21"/>
      <selection pane="topRight" activeCell="A10" sqref="A10"/>
    </sheetView>
  </sheetViews>
  <sheetFormatPr defaultRowHeight="15" x14ac:dyDescent="0.25"/>
  <cols>
    <col min="1" max="1" width="11.28515625" customWidth="1"/>
    <col min="2" max="2" width="37" customWidth="1"/>
    <col min="3" max="14" width="9.28515625" customWidth="1"/>
  </cols>
  <sheetData>
    <row r="1" spans="1:14" s="9" customFormat="1" ht="21.75" thickBot="1" x14ac:dyDescent="0.4">
      <c r="A1" s="29" t="s">
        <v>200</v>
      </c>
    </row>
    <row r="2" spans="1:14" s="1" customFormat="1" ht="45.75" thickBot="1" x14ac:dyDescent="0.3">
      <c r="A2" s="117" t="s">
        <v>36</v>
      </c>
      <c r="B2" s="211"/>
      <c r="C2" s="116" t="s">
        <v>892</v>
      </c>
      <c r="D2" s="222" t="s">
        <v>8</v>
      </c>
      <c r="E2" s="118" t="s">
        <v>9</v>
      </c>
      <c r="F2" s="118" t="s">
        <v>10</v>
      </c>
      <c r="G2" s="118" t="s">
        <v>44</v>
      </c>
      <c r="H2" s="118" t="s">
        <v>11</v>
      </c>
      <c r="I2" s="118" t="s">
        <v>12</v>
      </c>
      <c r="J2" s="118" t="s">
        <v>13</v>
      </c>
      <c r="K2" s="118" t="s">
        <v>14</v>
      </c>
      <c r="L2" s="118" t="s">
        <v>15</v>
      </c>
      <c r="M2" s="119" t="s">
        <v>16</v>
      </c>
      <c r="N2" s="120" t="s">
        <v>892</v>
      </c>
    </row>
    <row r="3" spans="1:14" s="24" customFormat="1" x14ac:dyDescent="0.25">
      <c r="A3" s="206" t="s">
        <v>37</v>
      </c>
      <c r="B3" s="212" t="s">
        <v>261</v>
      </c>
      <c r="C3" s="128">
        <v>9</v>
      </c>
      <c r="D3" s="223"/>
      <c r="E3" s="208">
        <v>9</v>
      </c>
      <c r="F3" s="207"/>
      <c r="G3" s="207"/>
      <c r="H3" s="207"/>
      <c r="I3" s="207"/>
      <c r="J3" s="207"/>
      <c r="K3" s="207"/>
      <c r="L3" s="207"/>
      <c r="M3" s="220"/>
      <c r="N3" s="132">
        <f>SUM(D3:M3)</f>
        <v>9</v>
      </c>
    </row>
    <row r="4" spans="1:14" s="24" customFormat="1" x14ac:dyDescent="0.25">
      <c r="A4" s="97" t="s">
        <v>38</v>
      </c>
      <c r="B4" s="213" t="s">
        <v>18</v>
      </c>
      <c r="C4" s="105">
        <v>10</v>
      </c>
      <c r="D4" s="95"/>
      <c r="E4" s="87"/>
      <c r="F4" s="87"/>
      <c r="G4" s="87"/>
      <c r="H4" s="87"/>
      <c r="I4" s="87"/>
      <c r="J4" s="87"/>
      <c r="K4" s="88">
        <v>5</v>
      </c>
      <c r="L4" s="87"/>
      <c r="M4" s="111">
        <v>5</v>
      </c>
      <c r="N4" s="108">
        <f t="shared" ref="N4:N11" si="0">SUM(D4:M4)</f>
        <v>10</v>
      </c>
    </row>
    <row r="5" spans="1:14" s="25" customFormat="1" x14ac:dyDescent="0.25">
      <c r="A5" s="98" t="s">
        <v>39</v>
      </c>
      <c r="B5" s="214" t="s">
        <v>197</v>
      </c>
      <c r="C5" s="106">
        <v>20</v>
      </c>
      <c r="D5" s="96"/>
      <c r="E5" s="91"/>
      <c r="F5" s="91"/>
      <c r="G5" s="91"/>
      <c r="H5" s="91"/>
      <c r="I5" s="91"/>
      <c r="J5" s="91"/>
      <c r="K5" s="91"/>
      <c r="L5" s="92">
        <v>10</v>
      </c>
      <c r="M5" s="114">
        <v>10</v>
      </c>
      <c r="N5" s="108">
        <f t="shared" si="0"/>
        <v>20</v>
      </c>
    </row>
    <row r="6" spans="1:14" s="24" customFormat="1" x14ac:dyDescent="0.25">
      <c r="A6" s="97" t="s">
        <v>40</v>
      </c>
      <c r="B6" s="213" t="s">
        <v>19</v>
      </c>
      <c r="C6" s="105">
        <v>5</v>
      </c>
      <c r="D6" s="95"/>
      <c r="E6" s="87"/>
      <c r="F6" s="88">
        <v>5</v>
      </c>
      <c r="G6" s="87"/>
      <c r="H6" s="87"/>
      <c r="I6" s="87"/>
      <c r="J6" s="87"/>
      <c r="K6" s="87"/>
      <c r="L6" s="87"/>
      <c r="M6" s="112"/>
      <c r="N6" s="108">
        <f t="shared" si="0"/>
        <v>5</v>
      </c>
    </row>
    <row r="7" spans="1:14" s="24" customFormat="1" x14ac:dyDescent="0.25">
      <c r="A7" s="97" t="s">
        <v>41</v>
      </c>
      <c r="B7" s="213" t="s">
        <v>262</v>
      </c>
      <c r="C7" s="105">
        <v>20</v>
      </c>
      <c r="D7" s="95"/>
      <c r="E7" s="88">
        <v>20</v>
      </c>
      <c r="F7" s="87"/>
      <c r="G7" s="87"/>
      <c r="H7" s="87"/>
      <c r="I7" s="87"/>
      <c r="J7" s="87"/>
      <c r="K7" s="87"/>
      <c r="L7" s="87"/>
      <c r="M7" s="112"/>
      <c r="N7" s="108">
        <f t="shared" si="0"/>
        <v>20</v>
      </c>
    </row>
    <row r="8" spans="1:14" s="24" customFormat="1" x14ac:dyDescent="0.25">
      <c r="A8" s="97" t="s">
        <v>42</v>
      </c>
      <c r="B8" s="213" t="s">
        <v>20</v>
      </c>
      <c r="C8" s="105">
        <v>5</v>
      </c>
      <c r="D8" s="95"/>
      <c r="E8" s="87"/>
      <c r="F8" s="87"/>
      <c r="G8" s="87"/>
      <c r="H8" s="87"/>
      <c r="I8" s="87"/>
      <c r="J8" s="88">
        <v>5</v>
      </c>
      <c r="K8" s="87"/>
      <c r="L8" s="87"/>
      <c r="M8" s="112"/>
      <c r="N8" s="108">
        <f t="shared" si="0"/>
        <v>5</v>
      </c>
    </row>
    <row r="9" spans="1:14" s="24" customFormat="1" x14ac:dyDescent="0.25">
      <c r="A9" s="97" t="s">
        <v>43</v>
      </c>
      <c r="B9" s="213" t="s">
        <v>35</v>
      </c>
      <c r="C9" s="105">
        <v>20</v>
      </c>
      <c r="D9" s="95"/>
      <c r="E9" s="88">
        <v>20</v>
      </c>
      <c r="F9" s="87"/>
      <c r="G9" s="87"/>
      <c r="H9" s="87"/>
      <c r="I9" s="87"/>
      <c r="J9" s="87"/>
      <c r="K9" s="87"/>
      <c r="L9" s="87"/>
      <c r="M9" s="112"/>
      <c r="N9" s="108">
        <f t="shared" si="0"/>
        <v>20</v>
      </c>
    </row>
    <row r="10" spans="1:14" s="25" customFormat="1" x14ac:dyDescent="0.25">
      <c r="A10" s="98" t="s">
        <v>48</v>
      </c>
      <c r="B10" s="214" t="s">
        <v>260</v>
      </c>
      <c r="C10" s="106">
        <v>42</v>
      </c>
      <c r="D10" s="96"/>
      <c r="E10" s="92">
        <v>20</v>
      </c>
      <c r="F10" s="92">
        <v>22</v>
      </c>
      <c r="G10" s="91"/>
      <c r="H10" s="91"/>
      <c r="I10" s="91"/>
      <c r="J10" s="91"/>
      <c r="K10" s="91"/>
      <c r="L10" s="91"/>
      <c r="M10" s="113"/>
      <c r="N10" s="108">
        <f t="shared" si="0"/>
        <v>42</v>
      </c>
    </row>
    <row r="11" spans="1:14" s="10" customFormat="1" ht="15.75" thickBot="1" x14ac:dyDescent="0.3">
      <c r="A11" s="209" t="s">
        <v>63</v>
      </c>
      <c r="B11" s="215" t="s">
        <v>263</v>
      </c>
      <c r="C11" s="227">
        <v>35</v>
      </c>
      <c r="D11" s="224"/>
      <c r="E11" s="210"/>
      <c r="F11" s="210"/>
      <c r="G11" s="210"/>
      <c r="H11" s="210"/>
      <c r="I11" s="210"/>
      <c r="J11" s="210"/>
      <c r="K11" s="135">
        <v>15</v>
      </c>
      <c r="L11" s="135">
        <v>20</v>
      </c>
      <c r="M11" s="221"/>
      <c r="N11" s="110">
        <f t="shared" si="0"/>
        <v>35</v>
      </c>
    </row>
    <row r="12" spans="1:14" s="14" customFormat="1" x14ac:dyDescent="0.25">
      <c r="A12" s="203"/>
      <c r="B12" s="216" t="s">
        <v>17</v>
      </c>
      <c r="C12" s="228">
        <f>SUM(C3:C11)</f>
        <v>166</v>
      </c>
      <c r="D12" s="225">
        <f t="shared" ref="D12:M12" si="1">SUM(D3:D11)</f>
        <v>0</v>
      </c>
      <c r="E12" s="204">
        <f>SUM(E3:E11)</f>
        <v>69</v>
      </c>
      <c r="F12" s="204">
        <f t="shared" si="1"/>
        <v>27</v>
      </c>
      <c r="G12" s="204">
        <f t="shared" si="1"/>
        <v>0</v>
      </c>
      <c r="H12" s="204">
        <f t="shared" si="1"/>
        <v>0</v>
      </c>
      <c r="I12" s="204">
        <f t="shared" si="1"/>
        <v>0</v>
      </c>
      <c r="J12" s="204">
        <f t="shared" si="1"/>
        <v>5</v>
      </c>
      <c r="K12" s="204">
        <f t="shared" si="1"/>
        <v>20</v>
      </c>
      <c r="L12" s="204">
        <f t="shared" si="1"/>
        <v>30</v>
      </c>
      <c r="M12" s="205">
        <f t="shared" si="1"/>
        <v>15</v>
      </c>
      <c r="N12" s="218">
        <f t="shared" ref="N12" si="2">SUM(D12:M12)</f>
        <v>166</v>
      </c>
    </row>
    <row r="13" spans="1:14" s="10" customFormat="1" ht="15.75" thickBot="1" x14ac:dyDescent="0.3">
      <c r="A13" s="99"/>
      <c r="B13" s="217" t="s">
        <v>49</v>
      </c>
      <c r="C13" s="229">
        <f>C12*0.9</f>
        <v>149.4</v>
      </c>
      <c r="D13" s="226">
        <f t="shared" ref="D13:N13" si="3">D12*0.9</f>
        <v>0</v>
      </c>
      <c r="E13" s="201">
        <f t="shared" si="3"/>
        <v>62.1</v>
      </c>
      <c r="F13" s="201">
        <f t="shared" si="3"/>
        <v>24.3</v>
      </c>
      <c r="G13" s="201">
        <f t="shared" si="3"/>
        <v>0</v>
      </c>
      <c r="H13" s="201">
        <f t="shared" si="3"/>
        <v>0</v>
      </c>
      <c r="I13" s="201">
        <f t="shared" si="3"/>
        <v>0</v>
      </c>
      <c r="J13" s="201">
        <f t="shared" si="3"/>
        <v>4.5</v>
      </c>
      <c r="K13" s="201">
        <f t="shared" si="3"/>
        <v>18</v>
      </c>
      <c r="L13" s="201">
        <f t="shared" si="3"/>
        <v>27</v>
      </c>
      <c r="M13" s="202">
        <f t="shared" si="3"/>
        <v>13.5</v>
      </c>
      <c r="N13" s="219">
        <f t="shared" si="3"/>
        <v>149.4</v>
      </c>
    </row>
    <row r="14" spans="1:14" s="10" customFormat="1" x14ac:dyDescent="0.25">
      <c r="B14" s="13"/>
      <c r="C14" s="13"/>
    </row>
    <row r="15" spans="1:14" s="10" customFormat="1" x14ac:dyDescent="0.25">
      <c r="B15" s="13"/>
      <c r="C15" s="13"/>
    </row>
    <row r="16" spans="1:14" s="1" customFormat="1" x14ac:dyDescent="0.25">
      <c r="B16" s="85"/>
    </row>
    <row r="17" spans="2:2" x14ac:dyDescent="0.25">
      <c r="B17" s="57"/>
    </row>
  </sheetData>
  <sheetProtection algorithmName="SHA-512" hashValue="/iZ1MEaQ67CATI5CdKmp7bD8MmGVPV54RsQKpghn70Y/1D21bjl5TPlftNQFv8D4ASNN1UJxR0aALaXp8qrQSg==" saltValue="SQBPxiOgxf6UfuxxnmGn4w==" spinCount="100000" sheet="1" objects="1" scenarios="1"/>
  <pageMargins left="0.23622047244094491" right="0.23622047244094491" top="0.74803149606299213" bottom="0.74803149606299213" header="0.31496062992125984" footer="0.31496062992125984"/>
  <pageSetup paperSize="8" scale="83" fitToHeight="0" orientation="landscape" r:id="rId1"/>
  <headerFooter>
    <oddFooter>&amp;C&amp;P of &amp;N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"/>
  <sheetViews>
    <sheetView workbookViewId="0">
      <selection activeCell="G11" sqref="G11"/>
    </sheetView>
  </sheetViews>
  <sheetFormatPr defaultRowHeight="15" x14ac:dyDescent="0.25"/>
  <cols>
    <col min="1" max="1" width="15.5703125" customWidth="1"/>
    <col min="2" max="2" width="9.140625" customWidth="1"/>
    <col min="3" max="3" width="8.140625" customWidth="1"/>
    <col min="4" max="5" width="8" customWidth="1"/>
    <col min="6" max="6" width="8.140625" customWidth="1"/>
  </cols>
  <sheetData>
    <row r="1" spans="1:13" ht="21.75" thickBot="1" x14ac:dyDescent="0.4">
      <c r="A1" s="29" t="s">
        <v>896</v>
      </c>
      <c r="B1" s="1"/>
    </row>
    <row r="2" spans="1:13" s="2" customFormat="1" ht="45.75" thickBot="1" x14ac:dyDescent="0.3">
      <c r="A2" s="278"/>
      <c r="B2" s="116" t="s">
        <v>892</v>
      </c>
      <c r="C2" s="279" t="s">
        <v>8</v>
      </c>
      <c r="D2" s="276" t="s">
        <v>9</v>
      </c>
      <c r="E2" s="276" t="s">
        <v>10</v>
      </c>
      <c r="F2" s="276" t="s">
        <v>44</v>
      </c>
      <c r="G2" s="276" t="s">
        <v>11</v>
      </c>
      <c r="H2" s="276" t="s">
        <v>12</v>
      </c>
      <c r="I2" s="276" t="s">
        <v>13</v>
      </c>
      <c r="J2" s="276" t="s">
        <v>14</v>
      </c>
      <c r="K2" s="276" t="s">
        <v>15</v>
      </c>
      <c r="L2" s="280" t="s">
        <v>16</v>
      </c>
      <c r="M2" s="116" t="s">
        <v>892</v>
      </c>
    </row>
    <row r="3" spans="1:13" s="15" customFormat="1" ht="15.75" thickBot="1" x14ac:dyDescent="0.3">
      <c r="A3" s="281" t="s">
        <v>31</v>
      </c>
      <c r="B3" s="282">
        <v>707</v>
      </c>
      <c r="C3" s="283">
        <v>0</v>
      </c>
      <c r="D3" s="284">
        <v>0</v>
      </c>
      <c r="E3" s="284">
        <v>0</v>
      </c>
      <c r="F3" s="284">
        <v>101</v>
      </c>
      <c r="G3" s="284">
        <v>101</v>
      </c>
      <c r="H3" s="284">
        <v>101</v>
      </c>
      <c r="I3" s="284">
        <v>101</v>
      </c>
      <c r="J3" s="284">
        <v>101</v>
      </c>
      <c r="K3" s="284">
        <v>101</v>
      </c>
      <c r="L3" s="285">
        <v>101</v>
      </c>
      <c r="M3" s="282">
        <f>SUM(C3:L3)</f>
        <v>707</v>
      </c>
    </row>
    <row r="5" spans="1:13" x14ac:dyDescent="0.25">
      <c r="A5" t="s">
        <v>897</v>
      </c>
      <c r="L5" s="9"/>
    </row>
    <row r="6" spans="1:13" x14ac:dyDescent="0.25">
      <c r="L6" s="9"/>
    </row>
    <row r="7" spans="1:13" x14ac:dyDescent="0.25">
      <c r="A7" s="57"/>
      <c r="L7" s="9"/>
    </row>
  </sheetData>
  <sheetProtection algorithmName="SHA-512" hashValue="cugTTXMy3DBOt9wyQxV+J+dBwE9zQ2i406xorHvWlgrtDQDQl3W7hGroNWpTZQo1FZQ8fnkP21ni5fQs798frg==" saltValue="Fe0lWugZtJ7zPioPxFnm/w==" spinCount="100000" sheet="1" objects="1" scenarios="1"/>
  <pageMargins left="0.23622047244094491" right="0.23622047244094491" top="0.74803149606299213" bottom="0.74803149606299213" header="0.31496062992125984" footer="0.31496062992125984"/>
  <pageSetup paperSize="8" fitToHeight="0" orientation="landscape" r:id="rId1"/>
  <headerFooter>
    <oddFooter>&amp;C&amp;P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9"/>
  <sheetViews>
    <sheetView workbookViewId="0">
      <selection activeCell="E10" sqref="E10"/>
    </sheetView>
  </sheetViews>
  <sheetFormatPr defaultRowHeight="15" x14ac:dyDescent="0.25"/>
  <cols>
    <col min="1" max="1" width="35.140625" customWidth="1"/>
    <col min="2" max="13" width="9.28515625" customWidth="1"/>
  </cols>
  <sheetData>
    <row r="1" spans="1:13" ht="21.75" thickBot="1" x14ac:dyDescent="0.4">
      <c r="A1" s="29" t="s">
        <v>201</v>
      </c>
    </row>
    <row r="2" spans="1:13" ht="45.75" thickBot="1" x14ac:dyDescent="0.3">
      <c r="A2" s="115"/>
      <c r="B2" s="116" t="s">
        <v>892</v>
      </c>
      <c r="C2" s="222" t="s">
        <v>8</v>
      </c>
      <c r="D2" s="118" t="s">
        <v>9</v>
      </c>
      <c r="E2" s="118" t="s">
        <v>10</v>
      </c>
      <c r="F2" s="118" t="s">
        <v>44</v>
      </c>
      <c r="G2" s="118" t="s">
        <v>11</v>
      </c>
      <c r="H2" s="118" t="s">
        <v>12</v>
      </c>
      <c r="I2" s="118" t="s">
        <v>13</v>
      </c>
      <c r="J2" s="118" t="s">
        <v>14</v>
      </c>
      <c r="K2" s="118" t="s">
        <v>15</v>
      </c>
      <c r="L2" s="211" t="s">
        <v>16</v>
      </c>
      <c r="M2" s="116" t="s">
        <v>892</v>
      </c>
    </row>
    <row r="3" spans="1:13" x14ac:dyDescent="0.25">
      <c r="A3" s="237" t="s">
        <v>21</v>
      </c>
      <c r="B3" s="238">
        <v>45</v>
      </c>
      <c r="C3" s="223"/>
      <c r="D3" s="207"/>
      <c r="E3" s="207"/>
      <c r="F3" s="207"/>
      <c r="G3" s="207"/>
      <c r="H3" s="207"/>
      <c r="I3" s="207"/>
      <c r="J3" s="208">
        <v>20</v>
      </c>
      <c r="K3" s="208">
        <v>20</v>
      </c>
      <c r="L3" s="239">
        <v>5</v>
      </c>
      <c r="M3" s="238">
        <f>SUM(C3:L3)</f>
        <v>45</v>
      </c>
    </row>
    <row r="4" spans="1:13" x14ac:dyDescent="0.25">
      <c r="A4" s="101" t="s">
        <v>868</v>
      </c>
      <c r="B4" s="230">
        <v>40</v>
      </c>
      <c r="C4" s="95"/>
      <c r="D4" s="87"/>
      <c r="E4" s="87"/>
      <c r="F4" s="87"/>
      <c r="G4" s="87"/>
      <c r="H4" s="87"/>
      <c r="I4" s="88">
        <v>15</v>
      </c>
      <c r="J4" s="88">
        <v>15</v>
      </c>
      <c r="K4" s="88">
        <v>10</v>
      </c>
      <c r="L4" s="213"/>
      <c r="M4" s="230">
        <f>SUM(C4:L4)</f>
        <v>40</v>
      </c>
    </row>
    <row r="5" spans="1:13" ht="15.75" thickBot="1" x14ac:dyDescent="0.3">
      <c r="A5" s="104" t="s">
        <v>869</v>
      </c>
      <c r="B5" s="240">
        <v>35</v>
      </c>
      <c r="C5" s="241"/>
      <c r="D5" s="134"/>
      <c r="E5" s="135">
        <v>15</v>
      </c>
      <c r="F5" s="135">
        <v>15</v>
      </c>
      <c r="G5" s="135">
        <v>5</v>
      </c>
      <c r="H5" s="134"/>
      <c r="I5" s="134"/>
      <c r="J5" s="134"/>
      <c r="K5" s="134"/>
      <c r="L5" s="242"/>
      <c r="M5" s="240">
        <f>SUM(C5:L5)</f>
        <v>35</v>
      </c>
    </row>
    <row r="6" spans="1:13" s="8" customFormat="1" ht="15.75" thickBot="1" x14ac:dyDescent="0.3">
      <c r="A6" s="231" t="s">
        <v>31</v>
      </c>
      <c r="B6" s="232">
        <f t="shared" ref="B6:L6" si="0">SUM(B3:B5)</f>
        <v>120</v>
      </c>
      <c r="C6" s="233">
        <f t="shared" si="0"/>
        <v>0</v>
      </c>
      <c r="D6" s="234">
        <f t="shared" si="0"/>
        <v>0</v>
      </c>
      <c r="E6" s="234">
        <f t="shared" si="0"/>
        <v>15</v>
      </c>
      <c r="F6" s="234">
        <f t="shared" si="0"/>
        <v>15</v>
      </c>
      <c r="G6" s="234">
        <f t="shared" si="0"/>
        <v>5</v>
      </c>
      <c r="H6" s="234">
        <f t="shared" si="0"/>
        <v>0</v>
      </c>
      <c r="I6" s="234">
        <f t="shared" si="0"/>
        <v>15</v>
      </c>
      <c r="J6" s="234">
        <f t="shared" si="0"/>
        <v>35</v>
      </c>
      <c r="K6" s="234">
        <f t="shared" si="0"/>
        <v>30</v>
      </c>
      <c r="L6" s="235">
        <f t="shared" si="0"/>
        <v>5</v>
      </c>
      <c r="M6" s="236">
        <f>SUM(C6:L6)</f>
        <v>120</v>
      </c>
    </row>
    <row r="7" spans="1:13" s="5" customFormat="1" x14ac:dyDescent="0.25"/>
    <row r="9" spans="1:13" x14ac:dyDescent="0.25">
      <c r="A9" s="57"/>
    </row>
  </sheetData>
  <sheetProtection algorithmName="SHA-512" hashValue="I5l7evM6+bd42pvyMGcYEsLcjQAQo9UdtaGiWVrPcHYaQCQcEVkpGY0r6Nb78aaq7auD/4nW5VQKUU1svRFz0A==" saltValue="9By3A+Yi3nNIGed9KVxi4Q==" spinCount="100000" sheet="1" objects="1" scenarios="1"/>
  <pageMargins left="0.23622047244094491" right="0.23622047244094491" top="0.74803149606299213" bottom="0.74803149606299213" header="0.31496062992125984" footer="0.31496062992125984"/>
  <pageSetup paperSize="8" scale="90" fitToHeight="0" orientation="landscape" r:id="rId1"/>
  <headerFooter>
    <oddFooter>&amp;C&amp;P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O18"/>
  <sheetViews>
    <sheetView zoomScaleNormal="100" workbookViewId="0">
      <selection activeCell="D11" sqref="D11"/>
    </sheetView>
  </sheetViews>
  <sheetFormatPr defaultRowHeight="15" x14ac:dyDescent="0.25"/>
  <cols>
    <col min="1" max="1" width="42.28515625" customWidth="1"/>
    <col min="2" max="13" width="9.28515625" customWidth="1"/>
  </cols>
  <sheetData>
    <row r="1" spans="1:15" s="9" customFormat="1" ht="24" customHeight="1" thickBot="1" x14ac:dyDescent="0.4">
      <c r="A1" s="29" t="s">
        <v>202</v>
      </c>
    </row>
    <row r="2" spans="1:15" ht="45.75" thickBot="1" x14ac:dyDescent="0.3">
      <c r="A2" s="115"/>
      <c r="B2" s="116" t="s">
        <v>892</v>
      </c>
      <c r="C2" s="222" t="s">
        <v>8</v>
      </c>
      <c r="D2" s="118" t="s">
        <v>9</v>
      </c>
      <c r="E2" s="118" t="s">
        <v>10</v>
      </c>
      <c r="F2" s="118" t="s">
        <v>44</v>
      </c>
      <c r="G2" s="118" t="s">
        <v>11</v>
      </c>
      <c r="H2" s="118" t="s">
        <v>12</v>
      </c>
      <c r="I2" s="118" t="s">
        <v>13</v>
      </c>
      <c r="J2" s="118" t="s">
        <v>14</v>
      </c>
      <c r="K2" s="118" t="s">
        <v>15</v>
      </c>
      <c r="L2" s="211" t="s">
        <v>16</v>
      </c>
      <c r="M2" s="116" t="s">
        <v>892</v>
      </c>
      <c r="N2" s="222" t="s">
        <v>893</v>
      </c>
      <c r="O2" s="119" t="s">
        <v>894</v>
      </c>
    </row>
    <row r="3" spans="1:15" s="23" customFormat="1" x14ac:dyDescent="0.25">
      <c r="A3" s="246" t="s">
        <v>46</v>
      </c>
      <c r="B3" s="128">
        <v>215</v>
      </c>
      <c r="C3" s="274"/>
      <c r="D3" s="248"/>
      <c r="E3" s="249">
        <v>25</v>
      </c>
      <c r="F3" s="249">
        <v>45</v>
      </c>
      <c r="G3" s="249">
        <v>45</v>
      </c>
      <c r="H3" s="249">
        <v>50</v>
      </c>
      <c r="I3" s="249">
        <v>50</v>
      </c>
      <c r="J3" s="248"/>
      <c r="K3" s="248"/>
      <c r="L3" s="268"/>
      <c r="M3" s="128">
        <f t="shared" ref="M3:M8" si="0">SUM(C3:L3)</f>
        <v>215</v>
      </c>
      <c r="N3" s="247"/>
      <c r="O3" s="250"/>
    </row>
    <row r="4" spans="1:15" s="23" customFormat="1" x14ac:dyDescent="0.25">
      <c r="A4" s="102" t="s">
        <v>253</v>
      </c>
      <c r="B4" s="105">
        <v>225</v>
      </c>
      <c r="C4" s="244"/>
      <c r="D4" s="93"/>
      <c r="E4" s="93"/>
      <c r="F4" s="93"/>
      <c r="G4" s="93"/>
      <c r="H4" s="94">
        <v>25</v>
      </c>
      <c r="I4" s="94">
        <v>50</v>
      </c>
      <c r="J4" s="94">
        <v>50</v>
      </c>
      <c r="K4" s="94">
        <v>50</v>
      </c>
      <c r="L4" s="269">
        <v>50</v>
      </c>
      <c r="M4" s="105">
        <f t="shared" si="0"/>
        <v>225</v>
      </c>
      <c r="N4" s="267">
        <v>50</v>
      </c>
      <c r="O4" s="243">
        <v>25</v>
      </c>
    </row>
    <row r="5" spans="1:15" s="25" customFormat="1" x14ac:dyDescent="0.25">
      <c r="A5" s="103" t="s">
        <v>45</v>
      </c>
      <c r="B5" s="106">
        <v>140</v>
      </c>
      <c r="C5" s="96"/>
      <c r="D5" s="92">
        <v>40</v>
      </c>
      <c r="E5" s="92">
        <v>50</v>
      </c>
      <c r="F5" s="92">
        <v>50</v>
      </c>
      <c r="G5" s="91"/>
      <c r="H5" s="91"/>
      <c r="I5" s="91"/>
      <c r="J5" s="91"/>
      <c r="K5" s="91"/>
      <c r="L5" s="214"/>
      <c r="M5" s="105">
        <f t="shared" si="0"/>
        <v>140</v>
      </c>
      <c r="N5" s="98"/>
      <c r="O5" s="113"/>
    </row>
    <row r="6" spans="1:15" s="24" customFormat="1" x14ac:dyDescent="0.25">
      <c r="A6" s="103" t="s">
        <v>254</v>
      </c>
      <c r="B6" s="106">
        <v>130</v>
      </c>
      <c r="C6" s="96"/>
      <c r="D6" s="91"/>
      <c r="E6" s="91"/>
      <c r="F6" s="91"/>
      <c r="G6" s="91"/>
      <c r="H6" s="92">
        <v>25</v>
      </c>
      <c r="I6" s="92">
        <v>25</v>
      </c>
      <c r="J6" s="92">
        <v>30</v>
      </c>
      <c r="K6" s="92">
        <v>30</v>
      </c>
      <c r="L6" s="270">
        <v>20</v>
      </c>
      <c r="M6" s="105">
        <f t="shared" si="0"/>
        <v>130</v>
      </c>
      <c r="N6" s="97"/>
      <c r="O6" s="112"/>
    </row>
    <row r="7" spans="1:15" s="25" customFormat="1" ht="15.75" thickBot="1" x14ac:dyDescent="0.3">
      <c r="A7" s="251" t="s">
        <v>255</v>
      </c>
      <c r="B7" s="227">
        <v>63</v>
      </c>
      <c r="C7" s="224"/>
      <c r="D7" s="252">
        <v>25</v>
      </c>
      <c r="E7" s="252">
        <v>25</v>
      </c>
      <c r="F7" s="252">
        <v>13</v>
      </c>
      <c r="G7" s="210"/>
      <c r="H7" s="210"/>
      <c r="I7" s="210"/>
      <c r="J7" s="210"/>
      <c r="K7" s="210"/>
      <c r="L7" s="271"/>
      <c r="M7" s="107">
        <f t="shared" si="0"/>
        <v>63</v>
      </c>
      <c r="N7" s="209"/>
      <c r="O7" s="221"/>
    </row>
    <row r="8" spans="1:15" s="1" customFormat="1" ht="15.75" thickBot="1" x14ac:dyDescent="0.3">
      <c r="A8" s="245" t="s">
        <v>17</v>
      </c>
      <c r="B8" s="122">
        <f>SUM(B3:B7)</f>
        <v>773</v>
      </c>
      <c r="C8" s="266">
        <f t="shared" ref="C8:L8" si="1">SUM(C3:C7)</f>
        <v>0</v>
      </c>
      <c r="D8" s="124">
        <f t="shared" si="1"/>
        <v>65</v>
      </c>
      <c r="E8" s="124">
        <f t="shared" si="1"/>
        <v>100</v>
      </c>
      <c r="F8" s="124">
        <f t="shared" si="1"/>
        <v>108</v>
      </c>
      <c r="G8" s="124">
        <f t="shared" si="1"/>
        <v>45</v>
      </c>
      <c r="H8" s="124">
        <f t="shared" si="1"/>
        <v>100</v>
      </c>
      <c r="I8" s="124">
        <f t="shared" si="1"/>
        <v>125</v>
      </c>
      <c r="J8" s="124">
        <f t="shared" si="1"/>
        <v>80</v>
      </c>
      <c r="K8" s="124">
        <f t="shared" si="1"/>
        <v>80</v>
      </c>
      <c r="L8" s="272">
        <f t="shared" si="1"/>
        <v>70</v>
      </c>
      <c r="M8" s="273">
        <f t="shared" si="0"/>
        <v>773</v>
      </c>
      <c r="N8" s="266"/>
      <c r="O8" s="125"/>
    </row>
    <row r="11" spans="1:15" x14ac:dyDescent="0.25">
      <c r="A11" s="85"/>
    </row>
    <row r="17" spans="1:1" x14ac:dyDescent="0.25">
      <c r="A17" s="7"/>
    </row>
    <row r="18" spans="1:1" x14ac:dyDescent="0.25">
      <c r="A18" s="2"/>
    </row>
  </sheetData>
  <sheetProtection algorithmName="SHA-512" hashValue="sVh9Onm69PSMY/J3i8yxNHUeXUVPxNxj7+dFBCoMLpclE2+7Y/4OlJHvull4VuWTzAugG6MBiGe//aJ15eBK9g==" saltValue="jGayMqgoDTZf91YCwnxgNw==" spinCount="100000" sheet="1" objects="1" scenarios="1"/>
  <pageMargins left="0.23622047244094491" right="0.23622047244094491" top="0.74803149606299213" bottom="0.74803149606299213" header="0.31496062992125984" footer="0.31496062992125984"/>
  <pageSetup paperSize="8" scale="81" fitToHeight="0" orientation="landscape" r:id="rId1"/>
  <headerFooter>
    <oddFooter>&amp;C&amp;P of &amp;N</oddFooter>
  </headerFooter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P21"/>
  <sheetViews>
    <sheetView zoomScaleNormal="100" workbookViewId="0">
      <selection activeCell="M20" sqref="M20"/>
    </sheetView>
  </sheetViews>
  <sheetFormatPr defaultRowHeight="15" x14ac:dyDescent="0.25"/>
  <cols>
    <col min="1" max="1" width="51.5703125" customWidth="1"/>
    <col min="2" max="13" width="9.28515625" customWidth="1"/>
  </cols>
  <sheetData>
    <row r="1" spans="1:16" s="1" customFormat="1" ht="21.75" thickBot="1" x14ac:dyDescent="0.4">
      <c r="A1" s="29" t="s">
        <v>203</v>
      </c>
    </row>
    <row r="2" spans="1:16" s="59" customFormat="1" ht="45.75" thickBot="1" x14ac:dyDescent="0.3">
      <c r="A2" s="115"/>
      <c r="B2" s="116" t="s">
        <v>892</v>
      </c>
      <c r="C2" s="117" t="s">
        <v>8</v>
      </c>
      <c r="D2" s="118" t="s">
        <v>9</v>
      </c>
      <c r="E2" s="118" t="s">
        <v>10</v>
      </c>
      <c r="F2" s="118" t="s">
        <v>44</v>
      </c>
      <c r="G2" s="118" t="s">
        <v>11</v>
      </c>
      <c r="H2" s="118" t="s">
        <v>12</v>
      </c>
      <c r="I2" s="118" t="s">
        <v>13</v>
      </c>
      <c r="J2" s="118" t="s">
        <v>14</v>
      </c>
      <c r="K2" s="118" t="s">
        <v>15</v>
      </c>
      <c r="L2" s="119" t="s">
        <v>16</v>
      </c>
      <c r="M2" s="120" t="s">
        <v>892</v>
      </c>
      <c r="N2" s="263" t="s">
        <v>893</v>
      </c>
      <c r="O2" s="264" t="s">
        <v>894</v>
      </c>
      <c r="P2" s="265" t="s">
        <v>895</v>
      </c>
    </row>
    <row r="3" spans="1:16" s="24" customFormat="1" x14ac:dyDescent="0.25">
      <c r="A3" s="127" t="s">
        <v>213</v>
      </c>
      <c r="B3" s="128"/>
      <c r="C3" s="129"/>
      <c r="D3" s="130"/>
      <c r="E3" s="130"/>
      <c r="F3" s="130"/>
      <c r="G3" s="130"/>
      <c r="H3" s="130"/>
      <c r="I3" s="130"/>
      <c r="J3" s="130"/>
      <c r="K3" s="130"/>
      <c r="L3" s="131"/>
      <c r="M3" s="132"/>
      <c r="N3" s="260"/>
      <c r="O3" s="261"/>
      <c r="P3" s="262"/>
    </row>
    <row r="4" spans="1:16" s="24" customFormat="1" x14ac:dyDescent="0.25">
      <c r="A4" s="101" t="s">
        <v>212</v>
      </c>
      <c r="B4" s="106">
        <v>350</v>
      </c>
      <c r="C4" s="97"/>
      <c r="D4" s="87"/>
      <c r="E4" s="87"/>
      <c r="F4" s="88">
        <v>50</v>
      </c>
      <c r="G4" s="88">
        <v>50</v>
      </c>
      <c r="H4" s="88">
        <v>50</v>
      </c>
      <c r="I4" s="88">
        <v>50</v>
      </c>
      <c r="J4" s="88">
        <v>50</v>
      </c>
      <c r="K4" s="88">
        <v>50</v>
      </c>
      <c r="L4" s="111">
        <v>50</v>
      </c>
      <c r="M4" s="108">
        <f>SUM(C4:L4)</f>
        <v>350</v>
      </c>
      <c r="N4" s="253">
        <v>50</v>
      </c>
      <c r="O4" s="88">
        <v>50</v>
      </c>
      <c r="P4" s="111">
        <v>50</v>
      </c>
    </row>
    <row r="5" spans="1:16" s="55" customFormat="1" x14ac:dyDescent="0.25">
      <c r="A5" s="102" t="s">
        <v>211</v>
      </c>
      <c r="B5" s="105">
        <v>59</v>
      </c>
      <c r="C5" s="97"/>
      <c r="D5" s="87"/>
      <c r="E5" s="88">
        <v>29</v>
      </c>
      <c r="F5" s="88">
        <v>30</v>
      </c>
      <c r="G5" s="87"/>
      <c r="H5" s="87"/>
      <c r="I5" s="87"/>
      <c r="J5" s="87"/>
      <c r="K5" s="87"/>
      <c r="L5" s="112"/>
      <c r="M5" s="108">
        <f>SUM(C5:L5)</f>
        <v>59</v>
      </c>
      <c r="N5" s="97"/>
      <c r="O5" s="87"/>
      <c r="P5" s="112"/>
    </row>
    <row r="6" spans="1:16" s="24" customFormat="1" x14ac:dyDescent="0.25">
      <c r="A6" s="101" t="s">
        <v>270</v>
      </c>
      <c r="B6" s="105">
        <v>50</v>
      </c>
      <c r="C6" s="98"/>
      <c r="D6" s="91"/>
      <c r="E6" s="88">
        <v>25</v>
      </c>
      <c r="F6" s="88">
        <v>25</v>
      </c>
      <c r="G6" s="91"/>
      <c r="H6" s="91"/>
      <c r="I6" s="91"/>
      <c r="J6" s="91"/>
      <c r="K6" s="91"/>
      <c r="L6" s="113"/>
      <c r="M6" s="108">
        <f>SUM(C6:L6)</f>
        <v>50</v>
      </c>
      <c r="N6" s="97"/>
      <c r="O6" s="87"/>
      <c r="P6" s="112"/>
    </row>
    <row r="7" spans="1:16" s="59" customFormat="1" x14ac:dyDescent="0.25">
      <c r="A7" s="101" t="s">
        <v>898</v>
      </c>
      <c r="B7" s="105">
        <v>150</v>
      </c>
      <c r="C7" s="98"/>
      <c r="D7" s="91"/>
      <c r="E7" s="87"/>
      <c r="F7" s="87"/>
      <c r="G7" s="92">
        <v>40</v>
      </c>
      <c r="H7" s="92">
        <v>50</v>
      </c>
      <c r="I7" s="92">
        <v>50</v>
      </c>
      <c r="J7" s="92">
        <v>10</v>
      </c>
      <c r="K7" s="91"/>
      <c r="L7" s="113"/>
      <c r="M7" s="108">
        <f>SUM(C7:L7)</f>
        <v>150</v>
      </c>
      <c r="N7" s="97"/>
      <c r="O7" s="87"/>
      <c r="P7" s="112"/>
    </row>
    <row r="8" spans="1:16" s="24" customFormat="1" x14ac:dyDescent="0.25">
      <c r="A8" s="100" t="s">
        <v>214</v>
      </c>
      <c r="B8" s="106"/>
      <c r="C8" s="97"/>
      <c r="D8" s="87"/>
      <c r="E8" s="87"/>
      <c r="F8" s="87"/>
      <c r="G8" s="87"/>
      <c r="H8" s="87"/>
      <c r="I8" s="87"/>
      <c r="J8" s="87"/>
      <c r="K8" s="87"/>
      <c r="L8" s="112"/>
      <c r="M8" s="108"/>
      <c r="N8" s="97"/>
      <c r="O8" s="87"/>
      <c r="P8" s="112"/>
    </row>
    <row r="9" spans="1:16" s="55" customFormat="1" x14ac:dyDescent="0.25">
      <c r="A9" s="102" t="s">
        <v>206</v>
      </c>
      <c r="B9" s="405">
        <v>685</v>
      </c>
      <c r="C9" s="97"/>
      <c r="D9" s="87"/>
      <c r="E9" s="87"/>
      <c r="F9" s="87"/>
      <c r="G9" s="87"/>
      <c r="H9" s="87"/>
      <c r="I9" s="87"/>
      <c r="J9" s="87"/>
      <c r="K9" s="87"/>
      <c r="L9" s="112"/>
      <c r="M9" s="108"/>
      <c r="N9" s="97"/>
      <c r="O9" s="87"/>
      <c r="P9" s="112"/>
    </row>
    <row r="10" spans="1:16" s="55" customFormat="1" x14ac:dyDescent="0.25">
      <c r="A10" s="102" t="s">
        <v>205</v>
      </c>
      <c r="B10" s="405"/>
      <c r="C10" s="97"/>
      <c r="D10" s="88">
        <v>45</v>
      </c>
      <c r="E10" s="88">
        <v>135</v>
      </c>
      <c r="F10" s="88">
        <v>75</v>
      </c>
      <c r="G10" s="88">
        <v>75</v>
      </c>
      <c r="H10" s="88">
        <v>75</v>
      </c>
      <c r="I10" s="88">
        <v>75</v>
      </c>
      <c r="J10" s="88">
        <v>75</v>
      </c>
      <c r="K10" s="88">
        <v>75</v>
      </c>
      <c r="L10" s="111">
        <v>55</v>
      </c>
      <c r="M10" s="108">
        <f>SUM(C10:L10)</f>
        <v>685</v>
      </c>
      <c r="N10" s="253">
        <v>15</v>
      </c>
      <c r="O10" s="87"/>
      <c r="P10" s="112"/>
    </row>
    <row r="11" spans="1:16" s="55" customFormat="1" x14ac:dyDescent="0.25">
      <c r="A11" s="102" t="s">
        <v>207</v>
      </c>
      <c r="B11" s="405"/>
      <c r="C11" s="97"/>
      <c r="D11" s="87"/>
      <c r="E11" s="87"/>
      <c r="F11" s="87"/>
      <c r="G11" s="87"/>
      <c r="H11" s="87"/>
      <c r="I11" s="87"/>
      <c r="J11" s="87"/>
      <c r="K11" s="87"/>
      <c r="L11" s="112"/>
      <c r="M11" s="108"/>
      <c r="N11" s="97"/>
      <c r="O11" s="87"/>
      <c r="P11" s="112"/>
    </row>
    <row r="12" spans="1:16" s="25" customFormat="1" x14ac:dyDescent="0.25">
      <c r="A12" s="103" t="s">
        <v>208</v>
      </c>
      <c r="B12" s="106">
        <v>805</v>
      </c>
      <c r="C12" s="98"/>
      <c r="D12" s="91"/>
      <c r="E12" s="92">
        <v>25</v>
      </c>
      <c r="F12" s="92">
        <v>75</v>
      </c>
      <c r="G12" s="92">
        <v>150</v>
      </c>
      <c r="H12" s="92">
        <v>187</v>
      </c>
      <c r="I12" s="92">
        <v>164</v>
      </c>
      <c r="J12" s="92">
        <v>109</v>
      </c>
      <c r="K12" s="92">
        <v>75</v>
      </c>
      <c r="L12" s="114">
        <v>20</v>
      </c>
      <c r="M12" s="109">
        <f>SUM(C12:L12)</f>
        <v>805</v>
      </c>
      <c r="N12" s="98"/>
      <c r="O12" s="91"/>
      <c r="P12" s="113"/>
    </row>
    <row r="13" spans="1:16" s="24" customFormat="1" x14ac:dyDescent="0.25">
      <c r="A13" s="100" t="s">
        <v>215</v>
      </c>
      <c r="B13" s="105"/>
      <c r="C13" s="97"/>
      <c r="D13" s="87"/>
      <c r="E13" s="87"/>
      <c r="F13" s="87"/>
      <c r="G13" s="87"/>
      <c r="H13" s="87"/>
      <c r="I13" s="87"/>
      <c r="J13" s="87"/>
      <c r="K13" s="87"/>
      <c r="L13" s="112"/>
      <c r="M13" s="108"/>
      <c r="N13" s="97"/>
      <c r="O13" s="87"/>
      <c r="P13" s="112"/>
    </row>
    <row r="14" spans="1:16" s="24" customFormat="1" x14ac:dyDescent="0.25">
      <c r="A14" s="103" t="s">
        <v>209</v>
      </c>
      <c r="B14" s="106">
        <v>20</v>
      </c>
      <c r="C14" s="98"/>
      <c r="D14" s="91"/>
      <c r="E14" s="92">
        <v>20</v>
      </c>
      <c r="F14" s="91"/>
      <c r="G14" s="91"/>
      <c r="H14" s="91"/>
      <c r="I14" s="91"/>
      <c r="J14" s="91"/>
      <c r="K14" s="91"/>
      <c r="L14" s="113"/>
      <c r="M14" s="109">
        <f>SUM(C14:L14)</f>
        <v>20</v>
      </c>
      <c r="N14" s="97"/>
      <c r="O14" s="87"/>
      <c r="P14" s="112"/>
    </row>
    <row r="15" spans="1:16" s="55" customFormat="1" ht="15.75" thickBot="1" x14ac:dyDescent="0.3">
      <c r="A15" s="133" t="s">
        <v>210</v>
      </c>
      <c r="B15" s="107">
        <v>1300</v>
      </c>
      <c r="C15" s="99"/>
      <c r="D15" s="134"/>
      <c r="E15" s="135">
        <v>50</v>
      </c>
      <c r="F15" s="135">
        <v>100</v>
      </c>
      <c r="G15" s="135">
        <v>150</v>
      </c>
      <c r="H15" s="135">
        <v>200</v>
      </c>
      <c r="I15" s="135">
        <v>200</v>
      </c>
      <c r="J15" s="135">
        <v>200</v>
      </c>
      <c r="K15" s="135">
        <v>200</v>
      </c>
      <c r="L15" s="136">
        <v>200</v>
      </c>
      <c r="M15" s="110">
        <f>SUM(C15:L15)</f>
        <v>1300</v>
      </c>
      <c r="N15" s="254">
        <v>200</v>
      </c>
      <c r="O15" s="255">
        <v>150</v>
      </c>
      <c r="P15" s="256">
        <v>150</v>
      </c>
    </row>
    <row r="16" spans="1:16" ht="15.75" thickBot="1" x14ac:dyDescent="0.3">
      <c r="A16" s="121"/>
      <c r="B16" s="122">
        <f t="shared" ref="B16:L16" si="0">SUM(B4:B15)</f>
        <v>3419</v>
      </c>
      <c r="C16" s="123">
        <f t="shared" si="0"/>
        <v>0</v>
      </c>
      <c r="D16" s="124">
        <f t="shared" si="0"/>
        <v>45</v>
      </c>
      <c r="E16" s="124">
        <f t="shared" si="0"/>
        <v>284</v>
      </c>
      <c r="F16" s="124">
        <f t="shared" si="0"/>
        <v>355</v>
      </c>
      <c r="G16" s="124">
        <f t="shared" si="0"/>
        <v>465</v>
      </c>
      <c r="H16" s="124">
        <f t="shared" si="0"/>
        <v>562</v>
      </c>
      <c r="I16" s="124">
        <f t="shared" si="0"/>
        <v>539</v>
      </c>
      <c r="J16" s="124">
        <f t="shared" si="0"/>
        <v>444</v>
      </c>
      <c r="K16" s="124">
        <f t="shared" si="0"/>
        <v>400</v>
      </c>
      <c r="L16" s="125">
        <f t="shared" si="0"/>
        <v>325</v>
      </c>
      <c r="M16" s="126">
        <f>SUM(C16:L16)</f>
        <v>3419</v>
      </c>
      <c r="N16" s="257"/>
      <c r="O16" s="258"/>
      <c r="P16" s="259"/>
    </row>
    <row r="17" spans="1:13" x14ac:dyDescent="0.25">
      <c r="A17" s="55"/>
      <c r="B17" s="55"/>
      <c r="C17" s="55"/>
      <c r="D17" s="55"/>
      <c r="E17" s="55"/>
      <c r="F17" s="55"/>
      <c r="G17" s="55"/>
      <c r="H17" s="55"/>
      <c r="I17" s="55"/>
      <c r="J17" s="55"/>
      <c r="K17" s="55"/>
      <c r="L17" s="55"/>
      <c r="M17" s="55"/>
    </row>
    <row r="18" spans="1:13" x14ac:dyDescent="0.25">
      <c r="A18" s="85"/>
    </row>
    <row r="20" spans="1:13" x14ac:dyDescent="0.25">
      <c r="A20" s="8"/>
    </row>
    <row r="21" spans="1:13" x14ac:dyDescent="0.25">
      <c r="A21" s="58"/>
    </row>
  </sheetData>
  <sheetProtection algorithmName="SHA-512" hashValue="AtzAScMSqmFcixOvLa6UeLhWevyjlAFPj69C5pr+TgfS+5HxliUjwPT3z0ko+8lIsYGFfSqOYis0dxVZ7yuPRQ==" saltValue="TxLHDuXLGUSN1NvdONo4tg==" spinCount="100000" sheet="1" objects="1" scenarios="1"/>
  <mergeCells count="1">
    <mergeCell ref="B9:B11"/>
  </mergeCells>
  <pageMargins left="0.23622047244094491" right="0.23622047244094491" top="0.74803149606299213" bottom="0.74803149606299213" header="0.31496062992125984" footer="0.31496062992125984"/>
  <pageSetup paperSize="8" scale="68" fitToHeight="0" orientation="landscape" r:id="rId1"/>
  <headerFooter>
    <oddFooter>&amp;C&amp;P of &amp;N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2</vt:i4>
      </vt:variant>
    </vt:vector>
  </HeadingPairs>
  <TitlesOfParts>
    <vt:vector size="14" baseType="lpstr">
      <vt:lpstr>a) All Sites</vt:lpstr>
      <vt:lpstr>b1) Commitments outline</vt:lpstr>
      <vt:lpstr>b2) Commitments full</vt:lpstr>
      <vt:lpstr>b3) Commitments shared accom</vt:lpstr>
      <vt:lpstr>c) Small SHLAA Sites</vt:lpstr>
      <vt:lpstr>d) Windfalls</vt:lpstr>
      <vt:lpstr>e) Canalside &amp; Emp Areas</vt:lpstr>
      <vt:lpstr>f) Allocated Bfield Sites</vt:lpstr>
      <vt:lpstr>g) Allocated Gfield Sites</vt:lpstr>
      <vt:lpstr>h) Allocated Sites Villages</vt:lpstr>
      <vt:lpstr>Supply by Spatial Area</vt:lpstr>
      <vt:lpstr>Supply by Village</vt:lpstr>
      <vt:lpstr>cheese</vt:lpstr>
      <vt:lpstr>'f) Allocated Bfield Sites'!Print_Area</vt:lpstr>
    </vt:vector>
  </TitlesOfParts>
  <Company>Warwick District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Sally Jones</dc:creator>
  <cp:lastModifiedBy>Michael Brown</cp:lastModifiedBy>
  <cp:lastPrinted>2018-07-05T14:05:12Z</cp:lastPrinted>
  <dcterms:created xsi:type="dcterms:W3CDTF">2014-01-22T09:36:47Z</dcterms:created>
  <dcterms:modified xsi:type="dcterms:W3CDTF">2019-08-28T13:34:09Z</dcterms:modified>
</cp:coreProperties>
</file>