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workbookProtection workbookPassword="C2A5" lockStructure="1"/>
  <bookViews>
    <workbookView xWindow="-990" yWindow="360" windowWidth="12585" windowHeight="1260" tabRatio="885"/>
  </bookViews>
  <sheets>
    <sheet name="a) All Sites" sheetId="1" r:id="rId1"/>
    <sheet name="b) Commitments" sheetId="26" r:id="rId2"/>
    <sheet name="b) Commitments - Care Homes" sheetId="23" r:id="rId3"/>
    <sheet name="b) Commitments - Students" sheetId="24" r:id="rId4"/>
    <sheet name="c) Small SHLAA Sites" sheetId="4" r:id="rId5"/>
    <sheet name="d) Windfalls" sheetId="9" r:id="rId6"/>
    <sheet name="e) Canalside &amp; Emp Areas" sheetId="6" r:id="rId7"/>
    <sheet name="f) Allocated Bfield Sites" sheetId="5" r:id="rId8"/>
    <sheet name="g) Allocated Gfield Sites" sheetId="7" r:id="rId9"/>
    <sheet name="h) Allocated Sites Villages" sheetId="13" r:id="rId10"/>
    <sheet name="Supply by Spatial Area" sheetId="20" state="hidden" r:id="rId11"/>
    <sheet name="Supply by Village" sheetId="21" state="hidden" r:id="rId12"/>
  </sheets>
  <definedNames>
    <definedName name="_xlnm._FilterDatabase" localSheetId="4" hidden="1">'c) Small SHLAA Sites'!$A$1:$W$15</definedName>
    <definedName name="_xlnm._FilterDatabase" localSheetId="9" hidden="1">'h) Allocated Sites Villages'!$D$2:$S$14</definedName>
    <definedName name="cheese">'c) Small SHLAA Sites'!$V$2:$W$13</definedName>
    <definedName name="_xlnm.Print_Area" localSheetId="7">'f) Allocated Bfield Sites'!$A$1:$W$9</definedName>
    <definedName name="Range">'c) Small SHLAA Sites'!$W$3:$W$13</definedName>
    <definedName name="SpatialArea">'c) Small SHLAA Sites'!$W$20:$W$25</definedName>
  </definedNames>
  <calcPr calcId="145621"/>
  <pivotCaches>
    <pivotCache cacheId="0" r:id="rId13"/>
    <pivotCache cacheId="1" r:id="rId14"/>
    <pivotCache cacheId="2" r:id="rId15"/>
    <pivotCache cacheId="3" r:id="rId16"/>
    <pivotCache cacheId="4" r:id="rId17"/>
    <pivotCache cacheId="5" r:id="rId18"/>
    <pivotCache cacheId="6" r:id="rId19"/>
    <pivotCache cacheId="7" r:id="rId20"/>
    <pivotCache cacheId="8" r:id="rId21"/>
    <pivotCache cacheId="9" r:id="rId22"/>
    <pivotCache cacheId="10" r:id="rId23"/>
  </pivotCaches>
</workbook>
</file>

<file path=xl/calcChain.xml><?xml version="1.0" encoding="utf-8"?>
<calcChain xmlns="http://schemas.openxmlformats.org/spreadsheetml/2006/main">
  <c r="B22" i="1" l="1"/>
  <c r="B19" i="1"/>
  <c r="B21" i="1"/>
  <c r="J10" i="1" l="1"/>
  <c r="Q17" i="24"/>
  <c r="Q16" i="24"/>
  <c r="Q15" i="24"/>
  <c r="Q14" i="24"/>
  <c r="Q13" i="24"/>
  <c r="Q12" i="24"/>
  <c r="Q11" i="24"/>
  <c r="Q10" i="24"/>
  <c r="Q9" i="24"/>
  <c r="Q8" i="24"/>
  <c r="Q7" i="24"/>
  <c r="Q6" i="24"/>
  <c r="Q5" i="24"/>
  <c r="Q5" i="23"/>
  <c r="J12" i="1"/>
  <c r="M9" i="1" l="1"/>
  <c r="P10" i="13" l="1"/>
  <c r="Q7" i="23" l="1"/>
  <c r="Z7" i="23"/>
  <c r="AL7" i="23"/>
  <c r="AM7" i="23"/>
  <c r="L6" i="1" s="1"/>
  <c r="AN7" i="23"/>
  <c r="AO7" i="23"/>
  <c r="AP7" i="23"/>
  <c r="AQ7" i="23"/>
  <c r="Q6" i="1" s="1"/>
  <c r="AR7" i="23"/>
  <c r="AS7" i="23"/>
  <c r="S6" i="1" s="1"/>
  <c r="AT7" i="23"/>
  <c r="AU7" i="23"/>
  <c r="AK7" i="23"/>
  <c r="J6" i="1" s="1"/>
  <c r="I27" i="1"/>
  <c r="N11" i="1"/>
  <c r="N9" i="1"/>
  <c r="Q7" i="1"/>
  <c r="R7" i="1"/>
  <c r="S7" i="1"/>
  <c r="T7" i="1"/>
  <c r="U7" i="1"/>
  <c r="P7" i="1"/>
  <c r="K7" i="1"/>
  <c r="L7" i="1"/>
  <c r="M7" i="1"/>
  <c r="N7" i="1"/>
  <c r="J7" i="1"/>
  <c r="K6" i="1"/>
  <c r="M6" i="1"/>
  <c r="N6" i="1"/>
  <c r="R6" i="1"/>
  <c r="U6" i="1"/>
  <c r="T6" i="1"/>
  <c r="P6" i="1"/>
  <c r="AU11" i="26"/>
  <c r="AU21" i="26"/>
  <c r="Q19" i="24"/>
  <c r="V7" i="1" l="1"/>
  <c r="AV7" i="23"/>
  <c r="B6" i="1" s="1"/>
  <c r="Y315" i="26"/>
  <c r="P315" i="26"/>
  <c r="Y56" i="26"/>
  <c r="P56" i="26"/>
  <c r="AV18" i="24" l="1"/>
  <c r="B7" i="1" s="1"/>
  <c r="AT318" i="26" l="1"/>
  <c r="U5" i="1" s="1"/>
  <c r="AS318" i="26"/>
  <c r="T5" i="1" s="1"/>
  <c r="AR318" i="26"/>
  <c r="S5" i="1" s="1"/>
  <c r="AQ318" i="26"/>
  <c r="R5" i="1" s="1"/>
  <c r="AP318" i="26"/>
  <c r="Q5" i="1" s="1"/>
  <c r="AO318" i="26"/>
  <c r="P5" i="1" s="1"/>
  <c r="AN318" i="26"/>
  <c r="N5" i="1" s="1"/>
  <c r="AM318" i="26"/>
  <c r="M5" i="1" s="1"/>
  <c r="AU3" i="26" l="1"/>
  <c r="AV16" i="24"/>
  <c r="AV15" i="24"/>
  <c r="AV14" i="24"/>
  <c r="AV13" i="24"/>
  <c r="AV12" i="24"/>
  <c r="AV11" i="24"/>
  <c r="AV10" i="24"/>
  <c r="AV9" i="24"/>
  <c r="AV8" i="24"/>
  <c r="AV7" i="24"/>
  <c r="AV6" i="24"/>
  <c r="AV5" i="24"/>
  <c r="AU9" i="26" l="1"/>
  <c r="AU10" i="26"/>
  <c r="AU12" i="26"/>
  <c r="AU13" i="26"/>
  <c r="AU14" i="26"/>
  <c r="AU15" i="26"/>
  <c r="AU16" i="26"/>
  <c r="AU17" i="26"/>
  <c r="AU18" i="26"/>
  <c r="AU19" i="26"/>
  <c r="AU20" i="26"/>
  <c r="AU22" i="26"/>
  <c r="AU23" i="26"/>
  <c r="AU24" i="26"/>
  <c r="AU25" i="26"/>
  <c r="AU26" i="26"/>
  <c r="AU27" i="26"/>
  <c r="AU28" i="26"/>
  <c r="AU29" i="26"/>
  <c r="AU30" i="26"/>
  <c r="AU31" i="26"/>
  <c r="AU32" i="26"/>
  <c r="AU33" i="26"/>
  <c r="AU34" i="26"/>
  <c r="AU35" i="26"/>
  <c r="AU36" i="26"/>
  <c r="AU37" i="26"/>
  <c r="AU38" i="26"/>
  <c r="AU39" i="26"/>
  <c r="AU40" i="26"/>
  <c r="AU41" i="26"/>
  <c r="AU42" i="26"/>
  <c r="AU43" i="26"/>
  <c r="AU44" i="26"/>
  <c r="AU45" i="26"/>
  <c r="AU46" i="26"/>
  <c r="AU47" i="26"/>
  <c r="AU48" i="26"/>
  <c r="AU49" i="26"/>
  <c r="AU50" i="26"/>
  <c r="AU51" i="26"/>
  <c r="AU52" i="26"/>
  <c r="AU54" i="26"/>
  <c r="AU56" i="26"/>
  <c r="AU57" i="26"/>
  <c r="AU58" i="26"/>
  <c r="AU59" i="26"/>
  <c r="AU60" i="26"/>
  <c r="AU61" i="26"/>
  <c r="AU62" i="26"/>
  <c r="AU63" i="26"/>
  <c r="AU64" i="26"/>
  <c r="AU65" i="26"/>
  <c r="AU66" i="26"/>
  <c r="AU67" i="26"/>
  <c r="AU68" i="26"/>
  <c r="AU69" i="26"/>
  <c r="AU70" i="26"/>
  <c r="AU71" i="26"/>
  <c r="AU72" i="26"/>
  <c r="AU73" i="26"/>
  <c r="AU74" i="26"/>
  <c r="AU75" i="26"/>
  <c r="AU76" i="26"/>
  <c r="AU77" i="26"/>
  <c r="AU78" i="26"/>
  <c r="AU79" i="26"/>
  <c r="AU80" i="26"/>
  <c r="AU81" i="26"/>
  <c r="AU82" i="26"/>
  <c r="AU83" i="26"/>
  <c r="AU84" i="26"/>
  <c r="AU85" i="26"/>
  <c r="AU86" i="26"/>
  <c r="AU87" i="26"/>
  <c r="AU88" i="26"/>
  <c r="AU89" i="26"/>
  <c r="AU90" i="26"/>
  <c r="AU91" i="26"/>
  <c r="AU92" i="26"/>
  <c r="AU93" i="26"/>
  <c r="AU94" i="26"/>
  <c r="AU95" i="26"/>
  <c r="AU96" i="26"/>
  <c r="AU97" i="26"/>
  <c r="AU98" i="26"/>
  <c r="AU99" i="26"/>
  <c r="AU100" i="26"/>
  <c r="AU101" i="26"/>
  <c r="AU102" i="26"/>
  <c r="AU103" i="26"/>
  <c r="AU104" i="26"/>
  <c r="AU105" i="26"/>
  <c r="AU106" i="26"/>
  <c r="AU107" i="26"/>
  <c r="AU108" i="26"/>
  <c r="AU109" i="26"/>
  <c r="AU110" i="26"/>
  <c r="AU111" i="26"/>
  <c r="AU112" i="26"/>
  <c r="AU113" i="26"/>
  <c r="AU114" i="26"/>
  <c r="AU115" i="26"/>
  <c r="AU116" i="26"/>
  <c r="AU117" i="26"/>
  <c r="AU118" i="26"/>
  <c r="AU119" i="26"/>
  <c r="AU120" i="26"/>
  <c r="AU121" i="26"/>
  <c r="AU122" i="26"/>
  <c r="AU123" i="26"/>
  <c r="AU124" i="26"/>
  <c r="AU125" i="26"/>
  <c r="AU126" i="26"/>
  <c r="AU127" i="26"/>
  <c r="AU128" i="26"/>
  <c r="AU129" i="26"/>
  <c r="AU130" i="26"/>
  <c r="AU131" i="26"/>
  <c r="AU132" i="26"/>
  <c r="AU133" i="26"/>
  <c r="AU134" i="26"/>
  <c r="AU135" i="26"/>
  <c r="AU136" i="26"/>
  <c r="AU137" i="26"/>
  <c r="AU138" i="26"/>
  <c r="AU139" i="26"/>
  <c r="AU140" i="26"/>
  <c r="AU141" i="26"/>
  <c r="AU142" i="26"/>
  <c r="AU143" i="26"/>
  <c r="AU144" i="26"/>
  <c r="AU145" i="26"/>
  <c r="AU146" i="26"/>
  <c r="AU147" i="26"/>
  <c r="AU148" i="26"/>
  <c r="AU149" i="26"/>
  <c r="AU150" i="26"/>
  <c r="AU151" i="26"/>
  <c r="AU152" i="26"/>
  <c r="AU153" i="26"/>
  <c r="AU154" i="26"/>
  <c r="AU155" i="26"/>
  <c r="AU156" i="26"/>
  <c r="AU157" i="26"/>
  <c r="AU158" i="26"/>
  <c r="AU159" i="26"/>
  <c r="AU160" i="26"/>
  <c r="AU161" i="26"/>
  <c r="AU162" i="26"/>
  <c r="AU163" i="26"/>
  <c r="AU164" i="26"/>
  <c r="AU165" i="26"/>
  <c r="AU166" i="26"/>
  <c r="AU167" i="26"/>
  <c r="AU168" i="26"/>
  <c r="AU169" i="26"/>
  <c r="AU170" i="26"/>
  <c r="AU171" i="26"/>
  <c r="AU172" i="26"/>
  <c r="AU173" i="26"/>
  <c r="AU174" i="26"/>
  <c r="AU175" i="26"/>
  <c r="AU176" i="26"/>
  <c r="AU177" i="26"/>
  <c r="AU178" i="26"/>
  <c r="AU179" i="26"/>
  <c r="AU180" i="26"/>
  <c r="AU181" i="26"/>
  <c r="AU182" i="26"/>
  <c r="AU183" i="26"/>
  <c r="AU184" i="26"/>
  <c r="AU185" i="26"/>
  <c r="AU186" i="26"/>
  <c r="AU187" i="26"/>
  <c r="AU188" i="26"/>
  <c r="AU189" i="26"/>
  <c r="AU190" i="26"/>
  <c r="AU191" i="26"/>
  <c r="AU192" i="26"/>
  <c r="AU193" i="26"/>
  <c r="AU194" i="26"/>
  <c r="AU195" i="26"/>
  <c r="AU196" i="26"/>
  <c r="AU197" i="26"/>
  <c r="AU198" i="26"/>
  <c r="AU199" i="26"/>
  <c r="AU200" i="26"/>
  <c r="AU201" i="26"/>
  <c r="AU202" i="26"/>
  <c r="AU203" i="26"/>
  <c r="AU204" i="26"/>
  <c r="AU205" i="26"/>
  <c r="AU206" i="26"/>
  <c r="AU207" i="26"/>
  <c r="AU208" i="26"/>
  <c r="AU209" i="26"/>
  <c r="AU210" i="26"/>
  <c r="AU211" i="26"/>
  <c r="AU212" i="26"/>
  <c r="AU213" i="26"/>
  <c r="AU214" i="26"/>
  <c r="AU215" i="26"/>
  <c r="AU216" i="26"/>
  <c r="AU217" i="26"/>
  <c r="AU218" i="26"/>
  <c r="AU219" i="26"/>
  <c r="AU220" i="26"/>
  <c r="AU221" i="26"/>
  <c r="AU222" i="26"/>
  <c r="AU223" i="26"/>
  <c r="AU224" i="26"/>
  <c r="AU225" i="26"/>
  <c r="AU226" i="26"/>
  <c r="AU227" i="26"/>
  <c r="AU228" i="26"/>
  <c r="AU229" i="26"/>
  <c r="AU230" i="26"/>
  <c r="AU231" i="26"/>
  <c r="AU232" i="26"/>
  <c r="AU233" i="26"/>
  <c r="AU234" i="26"/>
  <c r="AU235" i="26"/>
  <c r="AU236" i="26"/>
  <c r="AU237" i="26"/>
  <c r="AU238" i="26"/>
  <c r="AU239" i="26"/>
  <c r="AU240" i="26"/>
  <c r="AU241" i="26"/>
  <c r="AU242" i="26"/>
  <c r="AU243" i="26"/>
  <c r="AU244" i="26"/>
  <c r="AU245" i="26"/>
  <c r="AU246" i="26"/>
  <c r="AU247" i="26"/>
  <c r="AU248" i="26"/>
  <c r="AU249" i="26"/>
  <c r="AU250" i="26"/>
  <c r="AU251" i="26"/>
  <c r="AU252" i="26"/>
  <c r="AU253" i="26"/>
  <c r="AU254" i="26"/>
  <c r="AU255" i="26"/>
  <c r="AU256" i="26"/>
  <c r="AU257" i="26"/>
  <c r="AU258" i="26"/>
  <c r="AU259" i="26"/>
  <c r="AU260" i="26"/>
  <c r="AU261" i="26"/>
  <c r="AU262" i="26"/>
  <c r="AU263" i="26"/>
  <c r="AU264" i="26"/>
  <c r="AU265" i="26"/>
  <c r="AU266" i="26"/>
  <c r="AU267" i="26"/>
  <c r="AU268" i="26"/>
  <c r="AU269" i="26"/>
  <c r="AU270" i="26"/>
  <c r="AU271" i="26"/>
  <c r="AU272" i="26"/>
  <c r="AU273" i="26"/>
  <c r="AU274" i="26"/>
  <c r="AU275" i="26"/>
  <c r="AU276" i="26"/>
  <c r="AU277" i="26"/>
  <c r="AU278" i="26"/>
  <c r="AU279" i="26"/>
  <c r="AU280" i="26"/>
  <c r="AU281" i="26"/>
  <c r="AU282" i="26"/>
  <c r="AU283" i="26"/>
  <c r="AU284" i="26"/>
  <c r="AU285" i="26"/>
  <c r="AU286" i="26"/>
  <c r="AU287" i="26"/>
  <c r="AU288" i="26"/>
  <c r="AU289" i="26"/>
  <c r="AU290" i="26"/>
  <c r="AU291" i="26"/>
  <c r="AU292" i="26"/>
  <c r="AU293" i="26"/>
  <c r="AU294" i="26"/>
  <c r="AU295" i="26"/>
  <c r="AU296" i="26"/>
  <c r="AU297" i="26"/>
  <c r="AU298" i="26"/>
  <c r="AU299" i="26"/>
  <c r="AU300" i="26"/>
  <c r="AU301" i="26"/>
  <c r="AU302" i="26"/>
  <c r="AU303" i="26"/>
  <c r="AU304" i="26"/>
  <c r="AU305" i="26"/>
  <c r="AU306" i="26"/>
  <c r="AU307" i="26"/>
  <c r="AU308" i="26"/>
  <c r="AU309" i="26"/>
  <c r="AU4" i="26"/>
  <c r="AU5" i="26"/>
  <c r="AU6" i="26"/>
  <c r="AU7" i="26"/>
  <c r="AU8" i="26"/>
  <c r="Y318" i="26" l="1"/>
  <c r="P318" i="26"/>
  <c r="AK316" i="26" l="1"/>
  <c r="AK318" i="26" s="1"/>
  <c r="K5" i="1" s="1"/>
  <c r="AL316" i="26"/>
  <c r="AL318" i="26" s="1"/>
  <c r="L5" i="1" s="1"/>
  <c r="AJ316" i="26"/>
  <c r="AJ318" i="26" s="1"/>
  <c r="P319" i="26"/>
  <c r="Y319" i="26"/>
  <c r="N8" i="7"/>
  <c r="N7" i="7"/>
  <c r="N16" i="7"/>
  <c r="M19" i="7"/>
  <c r="L19" i="7"/>
  <c r="K19" i="7"/>
  <c r="J19" i="7"/>
  <c r="I19" i="7"/>
  <c r="H19" i="7"/>
  <c r="G19" i="7"/>
  <c r="N12" i="1" s="1"/>
  <c r="F19" i="7"/>
  <c r="E19" i="7"/>
  <c r="D19" i="7"/>
  <c r="C19" i="7"/>
  <c r="B19" i="7"/>
  <c r="N18" i="7"/>
  <c r="N17" i="7"/>
  <c r="N6" i="7"/>
  <c r="N5" i="7"/>
  <c r="N12" i="7"/>
  <c r="N11" i="7"/>
  <c r="N10" i="7"/>
  <c r="N14" i="7"/>
  <c r="J5" i="1" l="1"/>
  <c r="AU318" i="26"/>
  <c r="B5" i="1" s="1"/>
  <c r="V4" i="1"/>
  <c r="K12" i="1" l="1"/>
  <c r="L12" i="1"/>
  <c r="M12" i="1"/>
  <c r="P12" i="1"/>
  <c r="Q12" i="1"/>
  <c r="R12" i="1"/>
  <c r="S12" i="1"/>
  <c r="T12" i="1"/>
  <c r="U12" i="1"/>
  <c r="V12" i="1" l="1"/>
  <c r="V5" i="1" l="1"/>
  <c r="I9" i="5" l="1"/>
  <c r="I11" i="1" s="1"/>
  <c r="V6" i="1" l="1"/>
  <c r="D41" i="21" l="1"/>
  <c r="B41" i="21"/>
  <c r="B39" i="21"/>
  <c r="C39" i="21"/>
  <c r="D39" i="21"/>
  <c r="B12" i="21"/>
  <c r="D12" i="21"/>
  <c r="E15" i="21"/>
  <c r="E16" i="21"/>
  <c r="E39" i="21" s="1"/>
  <c r="E17" i="21"/>
  <c r="E18" i="21"/>
  <c r="E19" i="21"/>
  <c r="E20" i="21"/>
  <c r="E21" i="21"/>
  <c r="E22" i="21"/>
  <c r="E23" i="21"/>
  <c r="E24" i="21"/>
  <c r="E25" i="21"/>
  <c r="E26" i="21"/>
  <c r="E27" i="21"/>
  <c r="E28" i="21"/>
  <c r="E29" i="21"/>
  <c r="E30" i="21"/>
  <c r="E31" i="21"/>
  <c r="E32" i="21"/>
  <c r="E33" i="21"/>
  <c r="E34" i="21"/>
  <c r="E35" i="21"/>
  <c r="E36" i="21"/>
  <c r="E37" i="21"/>
  <c r="E38" i="21"/>
  <c r="E3" i="21"/>
  <c r="E5" i="21"/>
  <c r="E6" i="21"/>
  <c r="E7" i="21"/>
  <c r="E8" i="21"/>
  <c r="E9" i="21"/>
  <c r="E10" i="21"/>
  <c r="E2" i="21"/>
  <c r="C11" i="21"/>
  <c r="C4" i="21"/>
  <c r="E11" i="21" l="1"/>
  <c r="C12" i="21"/>
  <c r="C41" i="21" s="1"/>
  <c r="E4" i="21"/>
  <c r="E12" i="21" s="1"/>
  <c r="E41" i="21" s="1"/>
  <c r="D11" i="21"/>
  <c r="D10" i="21"/>
  <c r="D9" i="21"/>
  <c r="D8" i="21"/>
  <c r="D7" i="21"/>
  <c r="D6" i="21"/>
  <c r="D5" i="21"/>
  <c r="D4" i="21"/>
  <c r="D3" i="21"/>
  <c r="D2" i="21"/>
  <c r="C36" i="21"/>
  <c r="C33" i="21"/>
  <c r="C30" i="21"/>
  <c r="C9" i="21"/>
  <c r="C25" i="21"/>
  <c r="C6" i="21"/>
  <c r="C5" i="21"/>
  <c r="C18" i="21"/>
  <c r="C3" i="21"/>
  <c r="C2" i="21"/>
  <c r="C17" i="21"/>
  <c r="C16" i="21"/>
  <c r="C15" i="21"/>
  <c r="C13" i="20" l="1"/>
  <c r="C14" i="20"/>
  <c r="C15" i="20"/>
  <c r="B73" i="20"/>
  <c r="B71" i="20"/>
  <c r="B70" i="20"/>
  <c r="B74" i="20"/>
  <c r="B72" i="20"/>
  <c r="B69" i="20"/>
  <c r="B75" i="20" l="1"/>
  <c r="C71" i="20" s="1"/>
  <c r="C16" i="20"/>
  <c r="C70" i="20" l="1"/>
  <c r="C73" i="20"/>
  <c r="C69" i="20"/>
  <c r="C75" i="20"/>
  <c r="C74" i="20"/>
  <c r="C72" i="20"/>
  <c r="U4" i="6" l="1"/>
  <c r="U5" i="6"/>
  <c r="U3" i="6"/>
  <c r="B4" i="1" l="1"/>
  <c r="D14" i="4" l="1"/>
  <c r="D15" i="4" s="1"/>
  <c r="E14" i="4"/>
  <c r="E15" i="4" s="1"/>
  <c r="F14" i="4"/>
  <c r="F15" i="4" s="1"/>
  <c r="G14" i="4"/>
  <c r="G15" i="4" s="1"/>
  <c r="H14" i="4"/>
  <c r="H15" i="4" s="1"/>
  <c r="I14" i="4"/>
  <c r="I15" i="4" s="1"/>
  <c r="J14" i="4"/>
  <c r="J15" i="4" s="1"/>
  <c r="K14" i="4"/>
  <c r="L14" i="4"/>
  <c r="M14" i="4"/>
  <c r="N14" i="4"/>
  <c r="N15" i="4" s="1"/>
  <c r="O14" i="4"/>
  <c r="O15" i="4" s="1"/>
  <c r="N8" i="1" s="1"/>
  <c r="P14" i="4"/>
  <c r="P15" i="4" s="1"/>
  <c r="Q14" i="4"/>
  <c r="Q15" i="4" s="1"/>
  <c r="R14" i="4"/>
  <c r="S14" i="4"/>
  <c r="T14" i="4"/>
  <c r="U14" i="4"/>
  <c r="C14" i="4"/>
  <c r="V12" i="4" l="1"/>
  <c r="V13" i="4"/>
  <c r="P3" i="13" l="1"/>
  <c r="P4" i="13"/>
  <c r="P5" i="13"/>
  <c r="P6" i="13"/>
  <c r="P7" i="13"/>
  <c r="P8" i="13"/>
  <c r="P9" i="13"/>
  <c r="P11" i="13"/>
  <c r="P12" i="13"/>
  <c r="P13" i="13"/>
  <c r="C14" i="13"/>
  <c r="B13" i="1" s="1"/>
  <c r="I13" i="1"/>
  <c r="E14" i="13"/>
  <c r="J13" i="1" s="1"/>
  <c r="F14" i="13"/>
  <c r="K13" i="1" s="1"/>
  <c r="G14" i="13"/>
  <c r="L13" i="1" s="1"/>
  <c r="H14" i="13"/>
  <c r="M13" i="1" s="1"/>
  <c r="I14" i="13"/>
  <c r="N13" i="1" s="1"/>
  <c r="J14" i="13"/>
  <c r="P13" i="1" s="1"/>
  <c r="K14" i="13"/>
  <c r="Q13" i="1" s="1"/>
  <c r="L14" i="13"/>
  <c r="R13" i="1" s="1"/>
  <c r="M14" i="13"/>
  <c r="S13" i="1" s="1"/>
  <c r="N14" i="13"/>
  <c r="T13" i="1" s="1"/>
  <c r="O14" i="13"/>
  <c r="U13" i="1" s="1"/>
  <c r="P15" i="13" l="1"/>
  <c r="P14" i="13"/>
  <c r="V13" i="1" s="1"/>
  <c r="C8" i="1" l="1"/>
  <c r="D8" i="1"/>
  <c r="F8" i="1"/>
  <c r="G8" i="1"/>
  <c r="H8" i="1"/>
  <c r="I8" i="1"/>
  <c r="K15" i="4"/>
  <c r="J8" i="1" s="1"/>
  <c r="L15" i="4"/>
  <c r="K8" i="1" s="1"/>
  <c r="M15" i="4"/>
  <c r="L8" i="1" s="1"/>
  <c r="M8" i="1"/>
  <c r="P8" i="1"/>
  <c r="Q8" i="1"/>
  <c r="R15" i="4"/>
  <c r="R8" i="1" s="1"/>
  <c r="S15" i="4"/>
  <c r="S8" i="1" s="1"/>
  <c r="T15" i="4"/>
  <c r="T8" i="1" s="1"/>
  <c r="U15" i="4"/>
  <c r="U8" i="1" s="1"/>
  <c r="E8" i="1"/>
  <c r="V11" i="4"/>
  <c r="C15" i="4"/>
  <c r="B8" i="1" s="1"/>
  <c r="D9" i="1" l="1"/>
  <c r="E9" i="1"/>
  <c r="F9" i="1"/>
  <c r="C9" i="1"/>
  <c r="T9" i="5" l="1"/>
  <c r="U11" i="1" s="1"/>
  <c r="H9" i="5"/>
  <c r="H11" i="1" s="1"/>
  <c r="J9" i="5"/>
  <c r="J11" i="1" s="1"/>
  <c r="K9" i="5"/>
  <c r="K11" i="1" s="1"/>
  <c r="L9" i="5"/>
  <c r="L11" i="1" s="1"/>
  <c r="M9" i="5"/>
  <c r="N9" i="5"/>
  <c r="O9" i="5"/>
  <c r="P11" i="1" s="1"/>
  <c r="P9" i="5"/>
  <c r="Q11" i="1" s="1"/>
  <c r="Q9" i="5"/>
  <c r="R11" i="1" s="1"/>
  <c r="R9" i="5"/>
  <c r="S11" i="1" s="1"/>
  <c r="S9" i="5"/>
  <c r="T11" i="1" s="1"/>
  <c r="M11" i="1" l="1"/>
  <c r="V10" i="4"/>
  <c r="V9" i="4"/>
  <c r="V8" i="4"/>
  <c r="V7" i="4"/>
  <c r="V6" i="4"/>
  <c r="V5" i="4"/>
  <c r="V4" i="4"/>
  <c r="V3" i="4"/>
  <c r="V14" i="4" l="1"/>
  <c r="V15" i="4" s="1"/>
  <c r="V8" i="1" s="1"/>
  <c r="B9" i="5" l="1"/>
  <c r="B11" i="1" s="1"/>
  <c r="C9" i="5"/>
  <c r="C11" i="1" s="1"/>
  <c r="D9" i="5"/>
  <c r="D11" i="1" s="1"/>
  <c r="E9" i="5"/>
  <c r="E11" i="1" s="1"/>
  <c r="F9" i="5"/>
  <c r="F11" i="1" s="1"/>
  <c r="G9" i="5"/>
  <c r="G11" i="1" s="1"/>
  <c r="N13" i="7" l="1"/>
  <c r="N4" i="7"/>
  <c r="U5" i="5"/>
  <c r="U4" i="5"/>
  <c r="U3" i="5"/>
  <c r="N19" i="7" l="1"/>
  <c r="B12" i="1" s="1"/>
  <c r="I3" i="9"/>
  <c r="H3" i="9"/>
  <c r="G3" i="9"/>
  <c r="G18" i="9" s="1"/>
  <c r="G9" i="1" s="1"/>
  <c r="U16" i="9"/>
  <c r="U15" i="9"/>
  <c r="U14" i="9"/>
  <c r="U13" i="9"/>
  <c r="U12" i="9"/>
  <c r="U11" i="9"/>
  <c r="U10" i="9"/>
  <c r="U9" i="9"/>
  <c r="U8" i="9"/>
  <c r="U7" i="9"/>
  <c r="U6" i="9"/>
  <c r="U5" i="9"/>
  <c r="U4" i="9"/>
  <c r="B18" i="9"/>
  <c r="B9" i="1" s="1"/>
  <c r="B76" i="20" s="1"/>
  <c r="B77" i="20" s="1"/>
  <c r="T18" i="9"/>
  <c r="U9" i="1" s="1"/>
  <c r="S18" i="9"/>
  <c r="T9" i="1" s="1"/>
  <c r="R18" i="9"/>
  <c r="S9" i="1" s="1"/>
  <c r="Q18" i="9"/>
  <c r="R9" i="1" s="1"/>
  <c r="P18" i="9"/>
  <c r="Q9" i="1" s="1"/>
  <c r="O18" i="9"/>
  <c r="P9" i="1" s="1"/>
  <c r="N18" i="9"/>
  <c r="M18" i="9"/>
  <c r="L18" i="9"/>
  <c r="L9" i="1" s="1"/>
  <c r="K18" i="9"/>
  <c r="K9" i="1" s="1"/>
  <c r="J18" i="9"/>
  <c r="J9" i="1" s="1"/>
  <c r="I18" i="9"/>
  <c r="I9" i="1" s="1"/>
  <c r="H18" i="9"/>
  <c r="H9" i="1" s="1"/>
  <c r="U3" i="9" l="1"/>
  <c r="U18" i="9"/>
  <c r="V9" i="1" s="1"/>
  <c r="U6" i="5"/>
  <c r="U8" i="5"/>
  <c r="U7" i="5"/>
  <c r="U9" i="5" l="1"/>
  <c r="V11" i="1" l="1"/>
  <c r="L6" i="6"/>
  <c r="L10" i="1" s="1"/>
  <c r="M6" i="6"/>
  <c r="M10" i="1" s="1"/>
  <c r="N6" i="6"/>
  <c r="N10" i="1" s="1"/>
  <c r="N14" i="1" s="1"/>
  <c r="N28" i="1" s="1"/>
  <c r="O6" i="6"/>
  <c r="P10" i="1" s="1"/>
  <c r="P6" i="6"/>
  <c r="Q10" i="1" s="1"/>
  <c r="Q6" i="6"/>
  <c r="R10" i="1" s="1"/>
  <c r="R6" i="6"/>
  <c r="S10" i="1" s="1"/>
  <c r="S6" i="6"/>
  <c r="T10" i="1" s="1"/>
  <c r="T6" i="6"/>
  <c r="U10" i="1" s="1"/>
  <c r="C6" i="6"/>
  <c r="D6" i="6"/>
  <c r="D10" i="1" s="1"/>
  <c r="E6" i="6"/>
  <c r="E10" i="1" s="1"/>
  <c r="E14" i="1" s="1"/>
  <c r="E27" i="1" s="1"/>
  <c r="F6" i="6"/>
  <c r="F10" i="1" s="1"/>
  <c r="F14" i="1" s="1"/>
  <c r="G6" i="6"/>
  <c r="G10" i="1" s="1"/>
  <c r="G14" i="1" s="1"/>
  <c r="G27" i="1" s="1"/>
  <c r="H6" i="6"/>
  <c r="H10" i="1" s="1"/>
  <c r="H14" i="1" s="1"/>
  <c r="I6" i="6"/>
  <c r="I10" i="1" s="1"/>
  <c r="J6" i="6"/>
  <c r="K6" i="6"/>
  <c r="K10" i="1" s="1"/>
  <c r="B6" i="6"/>
  <c r="B10" i="1" s="1"/>
  <c r="B14" i="1" s="1"/>
  <c r="C10" i="1" l="1"/>
  <c r="U6" i="6"/>
  <c r="V10" i="1" s="1"/>
  <c r="V14" i="1"/>
  <c r="J14" i="1"/>
  <c r="U14" i="1"/>
  <c r="T28" i="1" s="1"/>
  <c r="S14" i="1"/>
  <c r="R28" i="1" s="1"/>
  <c r="Q14" i="1"/>
  <c r="P28" i="1" s="1"/>
  <c r="L14" i="1"/>
  <c r="L28" i="1" s="1"/>
  <c r="K14" i="1"/>
  <c r="K28" i="1" s="1"/>
  <c r="I14" i="1"/>
  <c r="T14" i="1"/>
  <c r="S28" i="1" s="1"/>
  <c r="R14" i="1"/>
  <c r="Q28" i="1" s="1"/>
  <c r="P14" i="1"/>
  <c r="O28" i="1" s="1"/>
  <c r="M14" i="1"/>
  <c r="M28" i="1" s="1"/>
  <c r="H27" i="1"/>
  <c r="D14" i="1"/>
  <c r="D27" i="1" s="1"/>
  <c r="C14" i="1"/>
  <c r="N17" i="1" l="1"/>
  <c r="L17" i="1"/>
  <c r="J17" i="1"/>
  <c r="M17" i="1"/>
  <c r="K17" i="1"/>
  <c r="C15" i="1"/>
  <c r="N15" i="1"/>
  <c r="J28" i="1"/>
  <c r="J15" i="1"/>
  <c r="M15" i="1"/>
  <c r="K15" i="1"/>
  <c r="I15" i="1"/>
  <c r="L15" i="1"/>
  <c r="C27" i="1"/>
  <c r="D15" i="1" l="1"/>
  <c r="F27" i="1" l="1"/>
  <c r="U27" i="1" l="1"/>
  <c r="F15" i="1"/>
  <c r="G15" i="1"/>
  <c r="E15" i="1"/>
  <c r="P15" i="1" l="1"/>
  <c r="Q15" i="1"/>
  <c r="R15" i="1"/>
  <c r="S15" i="1"/>
  <c r="T15" i="1"/>
  <c r="U15" i="1"/>
  <c r="H15" i="1"/>
</calcChain>
</file>

<file path=xl/comments1.xml><?xml version="1.0" encoding="utf-8"?>
<comments xmlns="http://schemas.openxmlformats.org/spreadsheetml/2006/main">
  <authors>
    <author>Chris Sharp</author>
  </authors>
  <commentList>
    <comment ref="A7" authorId="0">
      <text>
        <r>
          <rPr>
            <b/>
            <sz val="9"/>
            <color indexed="81"/>
            <rFont val="Tahoma"/>
            <family val="2"/>
          </rPr>
          <t>Chris Sharp: Updated 19 JAN 16</t>
        </r>
        <r>
          <rPr>
            <sz val="9"/>
            <color indexed="81"/>
            <rFont val="Tahoma"/>
            <family val="2"/>
          </rPr>
          <t xml:space="preserve">
</t>
        </r>
      </text>
    </comment>
  </commentList>
</comments>
</file>

<file path=xl/sharedStrings.xml><?xml version="1.0" encoding="utf-8"?>
<sst xmlns="http://schemas.openxmlformats.org/spreadsheetml/2006/main" count="6136" uniqueCount="2067">
  <si>
    <t>2011/12</t>
  </si>
  <si>
    <t>2012/13</t>
  </si>
  <si>
    <t>2013/14</t>
  </si>
  <si>
    <t>2014/15</t>
  </si>
  <si>
    <t>2015/16</t>
  </si>
  <si>
    <t>2016/17</t>
  </si>
  <si>
    <t>2017/18</t>
  </si>
  <si>
    <t>2018/19</t>
  </si>
  <si>
    <t>2019/20</t>
  </si>
  <si>
    <t>2020/21</t>
  </si>
  <si>
    <t>2021/22</t>
  </si>
  <si>
    <t>2022/2023</t>
  </si>
  <si>
    <t>2023/24</t>
  </si>
  <si>
    <t>2024/25</t>
  </si>
  <si>
    <t>2025/26</t>
  </si>
  <si>
    <t>2026/27</t>
  </si>
  <si>
    <t>2027/28</t>
  </si>
  <si>
    <t>2028/29</t>
  </si>
  <si>
    <t>Total</t>
  </si>
  <si>
    <t>Lime Avenue</t>
  </si>
  <si>
    <t>Telephone Exchange</t>
  </si>
  <si>
    <t>Wise Street</t>
  </si>
  <si>
    <t>Nelson Club, Car park</t>
  </si>
  <si>
    <t>Talisman Theatre</t>
  </si>
  <si>
    <t>Riverside House</t>
  </si>
  <si>
    <t>Montague Road</t>
  </si>
  <si>
    <t>Cape Road/ Millers Road</t>
  </si>
  <si>
    <t>Common Lane</t>
  </si>
  <si>
    <t>Sydenham</t>
  </si>
  <si>
    <t>Bishop's Tachbrook</t>
  </si>
  <si>
    <t>Cubbington</t>
  </si>
  <si>
    <t>Kingswood</t>
  </si>
  <si>
    <t>Radford Semele</t>
  </si>
  <si>
    <t>Barford</t>
  </si>
  <si>
    <t>Baginton</t>
  </si>
  <si>
    <t>Burton Green</t>
  </si>
  <si>
    <t>Hatton Park</t>
  </si>
  <si>
    <t>Leek Wootton</t>
  </si>
  <si>
    <t>Hampton Magna</t>
  </si>
  <si>
    <t>Site Total</t>
  </si>
  <si>
    <t>TOTAL</t>
  </si>
  <si>
    <t>Year</t>
  </si>
  <si>
    <t>Annual Average</t>
  </si>
  <si>
    <t>Actual Completions</t>
  </si>
  <si>
    <t>Forecast Completions</t>
  </si>
  <si>
    <t>Lock Lane</t>
  </si>
  <si>
    <t>SHLAA Ref</t>
  </si>
  <si>
    <t>L01</t>
  </si>
  <si>
    <t>L30</t>
  </si>
  <si>
    <t>L32</t>
  </si>
  <si>
    <t>L34</t>
  </si>
  <si>
    <t>W25</t>
  </si>
  <si>
    <t>W29</t>
  </si>
  <si>
    <t>K15</t>
  </si>
  <si>
    <t>W40</t>
  </si>
  <si>
    <t>2022/23</t>
  </si>
  <si>
    <t>Land at Montague Road</t>
  </si>
  <si>
    <t>Former sewage Works, Harbury Lane</t>
  </si>
  <si>
    <t>Lillington Free Church</t>
  </si>
  <si>
    <t>Completions</t>
  </si>
  <si>
    <t>W43</t>
  </si>
  <si>
    <t>Total - less 10%</t>
  </si>
  <si>
    <t>Cumulative Total</t>
  </si>
  <si>
    <t>Bishops Tachbrook</t>
  </si>
  <si>
    <t>Housing Trajectory 2011 - 2029</t>
  </si>
  <si>
    <t>Year 1</t>
  </si>
  <si>
    <t>Year 2</t>
  </si>
  <si>
    <t>Year 3</t>
  </si>
  <si>
    <t>Year 4</t>
  </si>
  <si>
    <t>Year 5</t>
  </si>
  <si>
    <t>Year 6</t>
  </si>
  <si>
    <t>Year 7</t>
  </si>
  <si>
    <t>Year 8</t>
  </si>
  <si>
    <t>Year 9</t>
  </si>
  <si>
    <t>Year 10</t>
  </si>
  <si>
    <t>Year 11</t>
  </si>
  <si>
    <t xml:space="preserve">Covent Garden </t>
  </si>
  <si>
    <t>L06</t>
  </si>
  <si>
    <t>NEW</t>
  </si>
  <si>
    <t>surplus</t>
  </si>
  <si>
    <t>App'n. No.</t>
  </si>
  <si>
    <t>Ref. No.</t>
  </si>
  <si>
    <t>PlotID</t>
  </si>
  <si>
    <t>Primary Feature</t>
  </si>
  <si>
    <t>Secondary Feature</t>
  </si>
  <si>
    <t>Street</t>
  </si>
  <si>
    <t>Parish</t>
  </si>
  <si>
    <t>Town</t>
  </si>
  <si>
    <t>CumCompl</t>
  </si>
  <si>
    <t>Remaining</t>
  </si>
  <si>
    <t>UC</t>
  </si>
  <si>
    <t>Expiry Date</t>
  </si>
  <si>
    <t>Cumstart</t>
  </si>
  <si>
    <t>NS</t>
  </si>
  <si>
    <t>ThruCon</t>
  </si>
  <si>
    <t>ThruDem</t>
  </si>
  <si>
    <t>Gross Dwells</t>
  </si>
  <si>
    <t>Net Dwells</t>
  </si>
  <si>
    <t>Tenure</t>
  </si>
  <si>
    <t>DevType</t>
  </si>
  <si>
    <t>Notes</t>
  </si>
  <si>
    <t>Status</t>
  </si>
  <si>
    <t>W/15/0981</t>
  </si>
  <si>
    <t>02789</t>
  </si>
  <si>
    <t/>
  </si>
  <si>
    <t>Land between Myton Road and Europa Way</t>
  </si>
  <si>
    <t>Land between Myton Road &amp; Europa Way, Warwcik</t>
  </si>
  <si>
    <t>Warwick</t>
  </si>
  <si>
    <t>Greenfield</t>
  </si>
  <si>
    <t>Revised application following planning permission no. W14/1076 to allow for a longer time limit for the commencement of the various phases of development. The development comprises the construction of up to 735 dwellings; a mixed use neighbourhood centre to include retail development (Use Classes A1, A2, A3, &amp; A4 and/or community and health uses (Class D1); safeguarding of land for education use; provision of formal and informal open spaces including sports and recreation provision, childrens and youth play areas and allotments/orchards; strategic landscaping and drainage works including surface water attenuation ponds as part of a sustainable urban drainage system; provision of two vehicular accesses, one off Europa Way and one off Saumur Way; car parking; creation of new footpaths and cycle ways and their connection to adjoining networks; ground remodelling; under grounding of overhead power lines including a new pylon to link to off site overhead lines; and formation of ponds as an ecological mitigation measure to accommodate the translocation of great crested newts.</t>
  </si>
  <si>
    <t>Outline permission</t>
  </si>
  <si>
    <t>Leamington Spa</t>
  </si>
  <si>
    <t>Private</t>
  </si>
  <si>
    <t>Student Hall</t>
  </si>
  <si>
    <t>Student accommodation</t>
  </si>
  <si>
    <t>Full permission</t>
  </si>
  <si>
    <t>W/15/0646</t>
  </si>
  <si>
    <t>02862</t>
  </si>
  <si>
    <t>Opus 40</t>
  </si>
  <si>
    <t>Opus 40, Birmingham Road, Warwick</t>
  </si>
  <si>
    <t>Birmingham Road</t>
  </si>
  <si>
    <t>Housing Association</t>
  </si>
  <si>
    <t>Erection of 85 dwellings, access roads and associated development.</t>
  </si>
  <si>
    <t>20141340</t>
  </si>
  <si>
    <t>02832</t>
  </si>
  <si>
    <t>Land North of</t>
  </si>
  <si>
    <t>Land north of Common Lane, Kenilworth</t>
  </si>
  <si>
    <t>Kenilworth</t>
  </si>
  <si>
    <t>Erection of up to 93 dwellings together with open space, Drainage infrastructure and access from Common Lane (outline application incuding details of access) (Resubmission of W14/0618).</t>
  </si>
  <si>
    <t>W/14/0300</t>
  </si>
  <si>
    <t>02954</t>
  </si>
  <si>
    <t>Land at Asps Farm</t>
  </si>
  <si>
    <t>The Asps, Banbury Road</t>
  </si>
  <si>
    <t>Europa Way</t>
  </si>
  <si>
    <t>Outline</t>
  </si>
  <si>
    <t>Outline planning application for the erection of up to 900 dwellings a primary school (Use Class D1), a local centre (Use Class A1 to A5 and D1) and a Park and Ride facility for up to 500 spaces (Sui Generis) together with associated infrastructure, landscaping and open space (all matters reserved except access).</t>
  </si>
  <si>
    <t>W/14/0967</t>
  </si>
  <si>
    <t>02852</t>
  </si>
  <si>
    <t>North of</t>
  </si>
  <si>
    <t>North of Gallows Hill</t>
  </si>
  <si>
    <t>Gallows Hill</t>
  </si>
  <si>
    <t>Development of up to 425 residential dwellings (Use Class C3), medical centre, community hall, formal and informal green spaces, sports and recreation provision, structural landscaping, new roads, footpaths and cycle ways, site access and ancillary works (outline application including details of access).</t>
  </si>
  <si>
    <t>W/14/0681</t>
  </si>
  <si>
    <t>02955</t>
  </si>
  <si>
    <t>Land South of Gallows Hill</t>
  </si>
  <si>
    <t>Land South of Gallows Hill / West of Europa Way</t>
  </si>
  <si>
    <t>Residential development up to a maximum of 450 dwellings: Provision of two points of access (on from Europa Way and one from Gallows Hill); Comprehensive green infrastructure and open spaces including potential children's play space; Potential footpaths and cycleways; Foul and surface water drainage infrastructure, including attenuation pond; Ancillary infrastructure and ground modelling. (Outline application including details of access)</t>
  </si>
  <si>
    <t>Harbury Lane</t>
  </si>
  <si>
    <t>Development under construction</t>
  </si>
  <si>
    <t>02613</t>
  </si>
  <si>
    <t>Woodside Farm</t>
  </si>
  <si>
    <t>Reserved matters</t>
  </si>
  <si>
    <t>W/15/1862</t>
  </si>
  <si>
    <t>02787</t>
  </si>
  <si>
    <t>Land at Lower Heathcote Farm</t>
  </si>
  <si>
    <t>Land at  Lower Heathcote Farm, Harbury Lane</t>
  </si>
  <si>
    <t>Submission of all reserved matters as required by condition 1 (in part, insofar as they relate to Phase 1B only- 350no. dwellings); imposed on outline planning permission ref: W/15/1452 granted on the 24th February 2016 for residential development up to a maximum of 785 dwellings.</t>
  </si>
  <si>
    <t>W/15/1473</t>
  </si>
  <si>
    <t>Submission of all reserved matters as required by Condition 1 (in part, insofar as they relate to Phase 2B only- 435no. Dwellings); imposed on planning permission reference W/14/0661 granted on the 19th September 2014 for residential development up to a maximum of 785 dwellings.</t>
  </si>
  <si>
    <t>W/14/1865</t>
  </si>
  <si>
    <t>02788</t>
  </si>
  <si>
    <t>Harbury Gardens</t>
  </si>
  <si>
    <t>reserved matters application for the layout, scale and appearance of 90 dwelling houses comprising one and two storey housing together with associated garages, parking facilities, infrastructure and drainage, forming Phase 1 of the Grove Farm Harbury Lane development granted under outline planning permission W/14/0023.</t>
  </si>
  <si>
    <t>Harbury Gardens, Harbury Lane, Bishops Tatchbrook</t>
  </si>
  <si>
    <t>Residential development (approximately 200 dwellings) with New access onto Harbury Lane, Land safeguarded for a new primary school, allotments, open space, local shop (A1 use to 100 sqm gross), car parking and associated Infrastructure.</t>
  </si>
  <si>
    <t>W/15/0851</t>
  </si>
  <si>
    <t>02865</t>
  </si>
  <si>
    <t>Grove Farm</t>
  </si>
  <si>
    <t>Grove Farm, Harbury Lane, Bishops Tachbrook</t>
  </si>
  <si>
    <t>Outline planning application for residential development for (approximately) 520 dwellings together with two new accesses onto Harbury Lane, land for Country Park, open space (including areas of formal and informal open space, allotments, structural landscaping and drainage works including surface water attenuation ponds as part of a Sustainable Drainage System), demolition of existing buildings, car parking and associated infrastructure.</t>
  </si>
  <si>
    <t>W/15/0297</t>
  </si>
  <si>
    <t>02781</t>
  </si>
  <si>
    <t>Land East of Radford Semele</t>
  </si>
  <si>
    <t>North of Southam Road</t>
  </si>
  <si>
    <t>Reserved Matters for the approval of appearance, landscaping, layout and scale for 60 dwellings granted under Outline Application W/14/0322</t>
  </si>
  <si>
    <t>W/15/1078</t>
  </si>
  <si>
    <t>02782</t>
  </si>
  <si>
    <t>Land north of</t>
  </si>
  <si>
    <t>Land North of Oakley Wood Road, Bishops Tachbrook</t>
  </si>
  <si>
    <t>Oakley Wood Road</t>
  </si>
  <si>
    <t>Application for Reserved Matters following approval of outline planning permission ref: W/14/0689 for development of up to 150 dwellings, school drop off, open space, landscaping, sustainable drainage systems, access footpaths and associated infrastructure.</t>
  </si>
  <si>
    <t>1</t>
  </si>
  <si>
    <t>Warwick Street</t>
  </si>
  <si>
    <t>Conversion of Employment</t>
  </si>
  <si>
    <t>Permitted Development</t>
  </si>
  <si>
    <t>W/15/0905</t>
  </si>
  <si>
    <t>01734</t>
  </si>
  <si>
    <t>Land at Station Approach</t>
  </si>
  <si>
    <t>Station Approach, Leamington Spa</t>
  </si>
  <si>
    <t>Station Approach</t>
  </si>
  <si>
    <t>Redevelopment of Employment</t>
  </si>
  <si>
    <t>Demolition of the existing bus depot, car sales lot and disused building between the lower and upper portions of Station Approach and changes to existing Warwick District Council car park reducing spaces from 300 down to 100.  Construction of 212 homes consisting of 118 flats and 94 houses with ancillary parking, open space and associated highway alterations to Station Approach.</t>
  </si>
  <si>
    <t>Royal Leamington Spa</t>
  </si>
  <si>
    <t>20160496</t>
  </si>
  <si>
    <t>02806</t>
  </si>
  <si>
    <t>Warwick Printing Co Ltd</t>
  </si>
  <si>
    <t>Warwick Printing Co Ltd, Theatre Street, Warwick</t>
  </si>
  <si>
    <t>Theatre Street</t>
  </si>
  <si>
    <t>Demolition of the Warwick printing co. building and single storey building to Bowling Green Street and Market Street. Erection of 39 apartments with associated parking and open space (revised application of W/14/0746, 2 no additional apartments)</t>
  </si>
  <si>
    <t>2013</t>
  </si>
  <si>
    <t>Redevelopment of existing housing</t>
  </si>
  <si>
    <t>Special needs</t>
  </si>
  <si>
    <t>W/15/0620</t>
  </si>
  <si>
    <t>02265</t>
  </si>
  <si>
    <t>Adj 135</t>
  </si>
  <si>
    <t>135 Warwick Road</t>
  </si>
  <si>
    <t>Warwick Road</t>
  </si>
  <si>
    <t>Submission of all reserved matters under Condition 1 imposed on outline planning permission reference W/11/1618 granted on 4th July 2012 for the erection of 9no. Apartments, 3no. Houses and 3no. Garages.</t>
  </si>
  <si>
    <t>02474</t>
  </si>
  <si>
    <t>34 - 40</t>
  </si>
  <si>
    <t>56</t>
  </si>
  <si>
    <t>73</t>
  </si>
  <si>
    <t>Conversion of non-residential</t>
  </si>
  <si>
    <t>Clarendon Place</t>
  </si>
  <si>
    <t>02612</t>
  </si>
  <si>
    <t>Land at</t>
  </si>
  <si>
    <t>Earl River Avenue</t>
  </si>
  <si>
    <t>Sheltered accommodation</t>
  </si>
  <si>
    <t>W/16/0194</t>
  </si>
  <si>
    <t>02952</t>
  </si>
  <si>
    <t>Jephson House</t>
  </si>
  <si>
    <t>Jephson House, Stoneleigh Road, Blackdown</t>
  </si>
  <si>
    <t>Stoneleigh Road</t>
  </si>
  <si>
    <t>Blackdown</t>
  </si>
  <si>
    <t>Prior Approval Notification under Class O, Part 3, Schedule 2 for proposed conversion of office areas to 12 one bedroom flats and 11 two bedroom flats, together with alteration to internal layout (but without external alteration)</t>
  </si>
  <si>
    <t>20141513</t>
  </si>
  <si>
    <t>02596</t>
  </si>
  <si>
    <t>Land to the South of</t>
  </si>
  <si>
    <t>Land at Fieldgate Lane, Whitnash, Leamington Spa</t>
  </si>
  <si>
    <t>Fieldgate Lane</t>
  </si>
  <si>
    <t>Whitnash</t>
  </si>
  <si>
    <t>Affordable Other</t>
  </si>
  <si>
    <t>Details of apperance, landscaping and scale of proposed 7 residential dwellings and associated infrastructure.</t>
  </si>
  <si>
    <t>W/15/2129</t>
  </si>
  <si>
    <t>02854</t>
  </si>
  <si>
    <t>Land at Spring Lane, Radford Semele</t>
  </si>
  <si>
    <t>Spring Lane</t>
  </si>
  <si>
    <t>Reserved Matters in relation to outline application ref: W/14/0433 for up to 65 dwellings - to discharge matters of appearance, landscaping, layout and scale.</t>
  </si>
  <si>
    <t>20120027</t>
  </si>
  <si>
    <t>02594</t>
  </si>
  <si>
    <t>10</t>
  </si>
  <si>
    <t>Land south of</t>
  </si>
  <si>
    <t>St Fremund Way</t>
  </si>
  <si>
    <t>Erection of 209 dwellings (125 market)</t>
  </si>
  <si>
    <t>02863</t>
  </si>
  <si>
    <t>Land West of</t>
  </si>
  <si>
    <t>Land West of Bridge Street and Wilkins Close</t>
  </si>
  <si>
    <t>Bridge Street and Wilkins Close</t>
  </si>
  <si>
    <t>W/15/0795</t>
  </si>
  <si>
    <t>02864</t>
  </si>
  <si>
    <t>Lord Leycester Hotel</t>
  </si>
  <si>
    <t>Lord Leycester Hotel, 17-19 Jury Street</t>
  </si>
  <si>
    <t>17-19 Jury Street</t>
  </si>
  <si>
    <t>Demolition of existing extensions to rear, renovation and change of use of remaining building to form 11 no. self-contained flats &amp; one commercial unit to ground floor (A1/A2 Use Class) including internal alterations, external repairs &amp; alterations and the erection of 10 no. dwellings to the rear, alterations to rear wall, re-surfacing of rear courtyard &amp; ancillary works (resubmission following withdrawal of application no. W14/1338)</t>
  </si>
  <si>
    <t>Rising Lane</t>
  </si>
  <si>
    <t>Baddesley Clinton</t>
  </si>
  <si>
    <t>Care Home</t>
  </si>
  <si>
    <t>Nursing home</t>
  </si>
  <si>
    <t>Redevelopment of non-residential</t>
  </si>
  <si>
    <t>02146</t>
  </si>
  <si>
    <t>Potterton, Portobello Works</t>
  </si>
  <si>
    <t>Portobello Way</t>
  </si>
  <si>
    <t>Emscote Road</t>
  </si>
  <si>
    <t>Off-site affordable housing (Earls River Ave) 14 units for adults with LD</t>
  </si>
  <si>
    <t>Sites subject to 106 agreement</t>
  </si>
  <si>
    <t>20051258</t>
  </si>
  <si>
    <t>Pottertons Affordable</t>
  </si>
  <si>
    <t>Residential development of 251 units - 24 affordable</t>
  </si>
  <si>
    <t>Pottertons Market</t>
  </si>
  <si>
    <t>Residential development of 251 units - 227 private</t>
  </si>
  <si>
    <t>20150531</t>
  </si>
  <si>
    <t>02494</t>
  </si>
  <si>
    <t>University of Warwick</t>
  </si>
  <si>
    <t>Gibbet Hill Road</t>
  </si>
  <si>
    <t>Stoneleigh</t>
  </si>
  <si>
    <t>Warwick New Road</t>
  </si>
  <si>
    <t>W/15/0305</t>
  </si>
  <si>
    <t>Submission of Reserved Matters for the erection of 234 units (Phase 2) associated with the outline planning consent for up to 280 units, public open space, landscaping, new access and highways and associated and ancillary development</t>
  </si>
  <si>
    <t>Occupancy condition</t>
  </si>
  <si>
    <t>20041476</t>
  </si>
  <si>
    <t>02126</t>
  </si>
  <si>
    <t>Church Farm</t>
  </si>
  <si>
    <t>Honiley</t>
  </si>
  <si>
    <t>Barn Conversion</t>
  </si>
  <si>
    <t>Live Work Unit</t>
  </si>
  <si>
    <t>Conversion to live/work unit (1 x 4b).  
Check if started (BR records record a start in Sept 09)</t>
  </si>
  <si>
    <t>Replacement dwelling</t>
  </si>
  <si>
    <t>W/15/0611</t>
  </si>
  <si>
    <t>02336</t>
  </si>
  <si>
    <t>146</t>
  </si>
  <si>
    <t>146 Myton Road, Warwick</t>
  </si>
  <si>
    <t>Myton Road</t>
  </si>
  <si>
    <t>Demolition of existing dormer bungalow, with replacement dwelling and detached double garage</t>
  </si>
  <si>
    <t>20110775</t>
  </si>
  <si>
    <t>02351</t>
  </si>
  <si>
    <t>Purbrook</t>
  </si>
  <si>
    <t>Five Ways Road</t>
  </si>
  <si>
    <t>Hatton</t>
  </si>
  <si>
    <t>W/15/1999</t>
  </si>
  <si>
    <t>02374</t>
  </si>
  <si>
    <t>R/O 207</t>
  </si>
  <si>
    <t>Rear of 207, Rugby Road</t>
  </si>
  <si>
    <t>Rugby Road</t>
  </si>
  <si>
    <t>Development within residential curtilage</t>
  </si>
  <si>
    <t>Outline application for erection of single storey detached dwelling on land rear of 207 Rugby Road with access via Conway Road  - ALL MATTERS RESERVED</t>
  </si>
  <si>
    <t>20090276</t>
  </si>
  <si>
    <t>02403</t>
  </si>
  <si>
    <t>Adj 37</t>
  </si>
  <si>
    <t>Elizabeth Road</t>
  </si>
  <si>
    <t>Erection of dwelling</t>
  </si>
  <si>
    <t>20140474</t>
  </si>
  <si>
    <t>02490</t>
  </si>
  <si>
    <t>Oaklands Farm</t>
  </si>
  <si>
    <t>Oaklands Farm, 357 Birmingham Road, Budbrooke</t>
  </si>
  <si>
    <t>Budbrooke</t>
  </si>
  <si>
    <t>Application for the approval of the reserved matters of access, apperance, landscaping, layout and scale, for the development of a replacement dwelling (outline permission W/10/0245)</t>
  </si>
  <si>
    <t>Coventry Road</t>
  </si>
  <si>
    <t>W/15/2133</t>
  </si>
  <si>
    <t>02535</t>
  </si>
  <si>
    <t>Fernhill Farm</t>
  </si>
  <si>
    <t>Rouncil Lane</t>
  </si>
  <si>
    <t>Application for prior approval for a proposed change of use from an agricultural building to 1 no. dwellinghouse (Use Class C3)</t>
  </si>
  <si>
    <t>W/15/2087</t>
  </si>
  <si>
    <t>02554</t>
  </si>
  <si>
    <t>Rye Lodge</t>
  </si>
  <si>
    <t>Rye Lodge, Catesby Lane, Lapworth</t>
  </si>
  <si>
    <t>Catesby Lane</t>
  </si>
  <si>
    <t>Lapworth</t>
  </si>
  <si>
    <t>Erection of replacement dwelling with detached garage after demolition of the lodge</t>
  </si>
  <si>
    <t>02560</t>
  </si>
  <si>
    <t>Wappenbury Hall Barns</t>
  </si>
  <si>
    <t>Main Street</t>
  </si>
  <si>
    <t>Wappenbury</t>
  </si>
  <si>
    <t>W/15/0384</t>
  </si>
  <si>
    <t>Application for prior approval for proposed change of use from an agricultural building to 1no. Dwellinghouse (Use Class C3) including external alterations.</t>
  </si>
  <si>
    <t>20120505</t>
  </si>
  <si>
    <t>02572</t>
  </si>
  <si>
    <t>Garages, 18</t>
  </si>
  <si>
    <t>Hill Street</t>
  </si>
  <si>
    <t>Other Brownfield</t>
  </si>
  <si>
    <t>Conversion of garages to dwelling</t>
  </si>
  <si>
    <t>Conversion of existing housing</t>
  </si>
  <si>
    <t>Kites Nest Lane</t>
  </si>
  <si>
    <t>Beausale</t>
  </si>
  <si>
    <t>The Parade</t>
  </si>
  <si>
    <t>Spinney Hill</t>
  </si>
  <si>
    <t>02623</t>
  </si>
  <si>
    <t>87</t>
  </si>
  <si>
    <t>3</t>
  </si>
  <si>
    <t>C/U offices to dwelling</t>
  </si>
  <si>
    <t>20131750</t>
  </si>
  <si>
    <t>02649</t>
  </si>
  <si>
    <t>Trinity House Stables, 50</t>
  </si>
  <si>
    <t>Trinity House Stables</t>
  </si>
  <si>
    <t>Trinity Street</t>
  </si>
  <si>
    <t>W/14/0671</t>
  </si>
  <si>
    <t>02678</t>
  </si>
  <si>
    <t>Catesby Farm House</t>
  </si>
  <si>
    <t>Catesby Farm House, Lapworth Street, Lapworth</t>
  </si>
  <si>
    <t>Lapworth Street</t>
  </si>
  <si>
    <t>Conversion of attached outbuilding to a dwelling and removal of the first floor link element to the main house</t>
  </si>
  <si>
    <t>20140720</t>
  </si>
  <si>
    <t>02780</t>
  </si>
  <si>
    <t>Frizmore House</t>
  </si>
  <si>
    <t>Frizmore House, Fosse Way, Radford Semele</t>
  </si>
  <si>
    <t>Fosse Way</t>
  </si>
  <si>
    <t>Demolotion of existing prefabricated bungalow and construction of a new detached dwelling house (revised application W12/0548)</t>
  </si>
  <si>
    <t>Ashow</t>
  </si>
  <si>
    <t>Market</t>
  </si>
  <si>
    <t>20141550</t>
  </si>
  <si>
    <t>02798</t>
  </si>
  <si>
    <t>Shurbs Lodge</t>
  </si>
  <si>
    <t>Shrubs Lodge, Pagets Lane, Bubbenhall, Coventry</t>
  </si>
  <si>
    <t>Pagets Lane</t>
  </si>
  <si>
    <t>Bubbenhall</t>
  </si>
  <si>
    <t>Demolition of existing dwelling and erection of a replacement dwelling and associated garden, parking and bat barn, (amendment to planning permission no. W/14/0232)</t>
  </si>
  <si>
    <t>Tachbrook Road</t>
  </si>
  <si>
    <t>Priory Road</t>
  </si>
  <si>
    <t>W/15/2125</t>
  </si>
  <si>
    <t>02807</t>
  </si>
  <si>
    <t>Brickyard Barn</t>
  </si>
  <si>
    <t>Brickyard Barn, Mallory Road</t>
  </si>
  <si>
    <t>Mallory Road</t>
  </si>
  <si>
    <t>Oxford Street</t>
  </si>
  <si>
    <t>19</t>
  </si>
  <si>
    <t>Leam Terrace</t>
  </si>
  <si>
    <t>02825</t>
  </si>
  <si>
    <t>Fernwood Farm</t>
  </si>
  <si>
    <t>20140462</t>
  </si>
  <si>
    <t>Fernwood Farm, Rouncil Lane, Beausale, Warwick</t>
  </si>
  <si>
    <t>Conversion of redundant agricultural barn to live/work unit as an amended Scheme to that approved under planning permission W/12/1186</t>
  </si>
  <si>
    <t>20140811</t>
  </si>
  <si>
    <t>02829</t>
  </si>
  <si>
    <t>Rear of the old vicarage</t>
  </si>
  <si>
    <t>Rear of the Old Vicarage, 36 High Street, Kenilwor</t>
  </si>
  <si>
    <t>36 High Street</t>
  </si>
  <si>
    <t>Erection of a detached dwelling and the removal of 4no Cypress Lawson Trees</t>
  </si>
  <si>
    <t>20140713</t>
  </si>
  <si>
    <t>02833</t>
  </si>
  <si>
    <t>Mop Meadow Farm</t>
  </si>
  <si>
    <t>Mop Meadow Farm, Lapworth Street, Bushwood</t>
  </si>
  <si>
    <t>Demolition of existing dwelling and outbuilding and erection of replacement dwelling</t>
  </si>
  <si>
    <t>20140800</t>
  </si>
  <si>
    <t>02834</t>
  </si>
  <si>
    <t>51</t>
  </si>
  <si>
    <t>51 Chapel Lane, Lapworth, Solihull</t>
  </si>
  <si>
    <t>Chapel Lane</t>
  </si>
  <si>
    <t>Demolition of existing house and outhouse and the erection of a replacement dwelling and outhouse.</t>
  </si>
  <si>
    <t>20141753</t>
  </si>
  <si>
    <t>02839</t>
  </si>
  <si>
    <t>1 Goldsmith Avenue, Warwick, CV34 6JA</t>
  </si>
  <si>
    <t>Goldsmith Avenue</t>
  </si>
  <si>
    <t>Erection of new 3 bedroom dwelling</t>
  </si>
  <si>
    <t>20150117</t>
  </si>
  <si>
    <t>02842</t>
  </si>
  <si>
    <t>Nexus House, 10</t>
  </si>
  <si>
    <t>Nexus House, 10 Coten End, Warwick, CV34 4NP</t>
  </si>
  <si>
    <t>Coten End</t>
  </si>
  <si>
    <t>Demolition of existing out building and the erection of a two storey dwelling</t>
  </si>
  <si>
    <t>20141569</t>
  </si>
  <si>
    <t>02855</t>
  </si>
  <si>
    <t>Mallards Reach</t>
  </si>
  <si>
    <t>Mallards Reach, Barford Road, Barford</t>
  </si>
  <si>
    <t>Barford Road</t>
  </si>
  <si>
    <t>Erection of 1no. dwelling and elevational alterations to existing house</t>
  </si>
  <si>
    <t>W/15/0288</t>
  </si>
  <si>
    <t>02870</t>
  </si>
  <si>
    <t>Crackley Hill Grange</t>
  </si>
  <si>
    <t>Crackley Hill Grange, Crackley Hill</t>
  </si>
  <si>
    <t>Crackley Hill</t>
  </si>
  <si>
    <t>Retrospective application for the retention of dwelling as built with alterations</t>
  </si>
  <si>
    <t>W/15/0426</t>
  </si>
  <si>
    <t>02873</t>
  </si>
  <si>
    <t>Manor Cottage, 3</t>
  </si>
  <si>
    <t>Manor Cottage, 3 Spencer Street</t>
  </si>
  <si>
    <t>Spencer Street</t>
  </si>
  <si>
    <t>Baesment conversion to form 1 bedroom flat</t>
  </si>
  <si>
    <t>W/15/0449</t>
  </si>
  <si>
    <t>02874</t>
  </si>
  <si>
    <t>25 and 27</t>
  </si>
  <si>
    <t>25 and 27 Shakespeare Avenue</t>
  </si>
  <si>
    <t>Shakespeare Avenue</t>
  </si>
  <si>
    <t>Proposed two bedroom dwelling within land of nos.25 &amp; 27 Shakespeare Avenue.</t>
  </si>
  <si>
    <t>36</t>
  </si>
  <si>
    <t>W/15/0839</t>
  </si>
  <si>
    <t>02884</t>
  </si>
  <si>
    <t>Land adjacent greenacre</t>
  </si>
  <si>
    <t>Land Adjacent Greenacre, Rising Lane</t>
  </si>
  <si>
    <t>Rising lane, Baddesley Clinton</t>
  </si>
  <si>
    <t>Erection of one detached dwellinghouse.</t>
  </si>
  <si>
    <t>W/15/0891</t>
  </si>
  <si>
    <t>02885</t>
  </si>
  <si>
    <t>Park Cottage, 113</t>
  </si>
  <si>
    <t>Park Cottage, 113 West Street</t>
  </si>
  <si>
    <t>West Street</t>
  </si>
  <si>
    <t>Demolish existing garage and construct a brick built single story letting chalet</t>
  </si>
  <si>
    <t>W/15/0939</t>
  </si>
  <si>
    <t>02889</t>
  </si>
  <si>
    <t>12</t>
  </si>
  <si>
    <t>12 Coventry Road, Baginton</t>
  </si>
  <si>
    <t>Erection of a 2 bedroomed bungalow to the rear of the existing dwelling</t>
  </si>
  <si>
    <t>W/15/1210</t>
  </si>
  <si>
    <t>02898</t>
  </si>
  <si>
    <t>8</t>
  </si>
  <si>
    <t>8 Milverton Hill, Leamington Spa</t>
  </si>
  <si>
    <t>Milverton Hill</t>
  </si>
  <si>
    <t>Conversion of existing garage to create an additional bedsit; Erection of a boundary wall along Milverton Hill to No.23 Church Hill and No.8 Milverton Hill. (Resubmission of W/15/0394)</t>
  </si>
  <si>
    <t>W/15/1230</t>
  </si>
  <si>
    <t>02899</t>
  </si>
  <si>
    <t>Land off</t>
  </si>
  <si>
    <t>Land off Charles Street, Warwick</t>
  </si>
  <si>
    <t>Charles Street</t>
  </si>
  <si>
    <t>Erection of one bedroom dwelling.</t>
  </si>
  <si>
    <t>W/15/1317</t>
  </si>
  <si>
    <t>02902</t>
  </si>
  <si>
    <t>Land adjacent, 8</t>
  </si>
  <si>
    <t>Land adjacent 8 Dalehouse Lane</t>
  </si>
  <si>
    <t>Dalehouse Lane</t>
  </si>
  <si>
    <t>Erection of dwelling.</t>
  </si>
  <si>
    <t>02910</t>
  </si>
  <si>
    <t>Adams Hotel, 22</t>
  </si>
  <si>
    <t>Adams Hotel, 22 Avenue Road</t>
  </si>
  <si>
    <t>Avenue Road</t>
  </si>
  <si>
    <t>W/15/1575</t>
  </si>
  <si>
    <t>02911</t>
  </si>
  <si>
    <t>16</t>
  </si>
  <si>
    <t>16 Whitnash Road, Whitnash</t>
  </si>
  <si>
    <t>Whitnash Road</t>
  </si>
  <si>
    <t>Proposed new dwelling on land adjacent 16 Whitnash Road, Leamington Spa</t>
  </si>
  <si>
    <t>W/15/1612</t>
  </si>
  <si>
    <t>02913</t>
  </si>
  <si>
    <t>Southwood</t>
  </si>
  <si>
    <t>Southwood, Old Warwick Road, Lapworth</t>
  </si>
  <si>
    <t>Old Warwick Road, Lapworth</t>
  </si>
  <si>
    <t>Replacement of dwelling</t>
  </si>
  <si>
    <t>W/15/1635</t>
  </si>
  <si>
    <t>02914</t>
  </si>
  <si>
    <t>56 Southam Road, Radford Semele</t>
  </si>
  <si>
    <t>Southam Road</t>
  </si>
  <si>
    <t>Erection of 1no. dwellinghouse and alteration to existing access</t>
  </si>
  <si>
    <t>W/15/1683</t>
  </si>
  <si>
    <t>02916</t>
  </si>
  <si>
    <t>Land to rear of Avon Court</t>
  </si>
  <si>
    <t>Land to Rear of Avon Court, School Lane</t>
  </si>
  <si>
    <t>School Lane</t>
  </si>
  <si>
    <t>Proposed chalet style house, land to rear of Avon Court School Lane Kenilworth (site of existing garages)</t>
  </si>
  <si>
    <t>W/15/1807</t>
  </si>
  <si>
    <t>02918</t>
  </si>
  <si>
    <t>17</t>
  </si>
  <si>
    <t>17 Dormer Place, Leamington Spa</t>
  </si>
  <si>
    <t>Dormer Place</t>
  </si>
  <si>
    <t>Change of use from offices and a flat to a house</t>
  </si>
  <si>
    <t>W/15/2030</t>
  </si>
  <si>
    <t>02924</t>
  </si>
  <si>
    <t>11</t>
  </si>
  <si>
    <t>11 St Marys Road, Leamington Spa</t>
  </si>
  <si>
    <t>St Marys Road</t>
  </si>
  <si>
    <t>Conversion of coach house into dwelling</t>
  </si>
  <si>
    <t>W/15/2139</t>
  </si>
  <si>
    <t>02927</t>
  </si>
  <si>
    <t>113</t>
  </si>
  <si>
    <t>113 Radford Road, Leamington Spa</t>
  </si>
  <si>
    <t>Radford Road</t>
  </si>
  <si>
    <t>Conversion of existing outbuildings into a single dwelling (Use Class C3)</t>
  </si>
  <si>
    <t>W/16/0006</t>
  </si>
  <si>
    <t>02929</t>
  </si>
  <si>
    <t>21</t>
  </si>
  <si>
    <t>21 St Marys Road, Leamington Spa</t>
  </si>
  <si>
    <t>Demolition of a concrete panel shed and a single storey rear flat roof extension together with the change of use of two rear annexe apartments (nos. 5 &amp;6) to form 1 single dwelling</t>
  </si>
  <si>
    <t>W/16/0021</t>
  </si>
  <si>
    <t>02930</t>
  </si>
  <si>
    <t>Rear of</t>
  </si>
  <si>
    <t>Rear of Dugdale Court, off Grove Place</t>
  </si>
  <si>
    <t>Dugdale Court</t>
  </si>
  <si>
    <t>Demolish 5 of 7 lock-up garages &amp; build 1 no. Two bedroom detached house with parking</t>
  </si>
  <si>
    <t>High Street</t>
  </si>
  <si>
    <t>W/15/1814</t>
  </si>
  <si>
    <t>02944</t>
  </si>
  <si>
    <t>Greenacres</t>
  </si>
  <si>
    <t>Greenacres, Chapel Lane, Lapworth</t>
  </si>
  <si>
    <t>Prior notification for a change of use of agricultural building to a dwelling house (under Class Q, Part 3, Schedule 1 of the GPDO 2015)</t>
  </si>
  <si>
    <t>W/15/1822</t>
  </si>
  <si>
    <t>02945</t>
  </si>
  <si>
    <t>Bockendon Grange Farm</t>
  </si>
  <si>
    <t>Barn B, Bockendon Grange Farm</t>
  </si>
  <si>
    <t>Bockendon Road</t>
  </si>
  <si>
    <t>Application for prior approval for a proposed change of use from an agricultural building to a dwellinghouse (Use Class C3) following the demolition of the adjacent barns</t>
  </si>
  <si>
    <t>W/15/1821</t>
  </si>
  <si>
    <t>Barn A, Bockendon Grange Farm</t>
  </si>
  <si>
    <t>W/15/1823</t>
  </si>
  <si>
    <t>Barn C, Bockendon Grange Farm</t>
  </si>
  <si>
    <t>W/15/1988</t>
  </si>
  <si>
    <t>02948</t>
  </si>
  <si>
    <t>Arden Hill Stables</t>
  </si>
  <si>
    <t>Arden Hill Stables, Lapworth Street</t>
  </si>
  <si>
    <t>Prior Approval Notification for a the proposed change of use from Office Use (Class B1a) to Dwelling house (Class C3)</t>
  </si>
  <si>
    <t>W/15/2179</t>
  </si>
  <si>
    <t>02951</t>
  </si>
  <si>
    <t>49 - 53</t>
  </si>
  <si>
    <t>49-53 Brook Street, Warwick,</t>
  </si>
  <si>
    <t>Brook Street</t>
  </si>
  <si>
    <t>Application for prior approval for a change of use from offices (Use Class B1a) to a single dwelling house (Use Class C3)</t>
  </si>
  <si>
    <t>W/15/1149</t>
  </si>
  <si>
    <t>02957</t>
  </si>
  <si>
    <t>Baddesley Holt</t>
  </si>
  <si>
    <t>Baddesley Holt, Chessetts Wood Road, Lapworth</t>
  </si>
  <si>
    <t>Chessetts Wood Road</t>
  </si>
  <si>
    <t>Demolition of existing dwelling and erection of a replacement dwelling &amp; garage  (resubmission of W/14/1628).</t>
  </si>
  <si>
    <t>20051135</t>
  </si>
  <si>
    <t>02161</t>
  </si>
  <si>
    <t>78</t>
  </si>
  <si>
    <t>Haddon Road</t>
  </si>
  <si>
    <t>Conversion of houseto form 2x1b flats.</t>
  </si>
  <si>
    <t>Augusta Place</t>
  </si>
  <si>
    <t>20141442</t>
  </si>
  <si>
    <t>02607</t>
  </si>
  <si>
    <t>Land adjacent to Pinehurst</t>
  </si>
  <si>
    <t>Erection of 2no. new dwellings (amendment to those previously approved on application ref: W/13/0975 - overall footprint for both dwellings is the same as those approved. There are minor changes to the external facades and internal layouts with the addition of a conservatory to each at the rear).</t>
  </si>
  <si>
    <t>02638</t>
  </si>
  <si>
    <t>1 &amp; 2 Plestowes Barn</t>
  </si>
  <si>
    <t>Hareway Lane</t>
  </si>
  <si>
    <t>20140887</t>
  </si>
  <si>
    <t>02803</t>
  </si>
  <si>
    <t>Land at Vine Lane, Warwick</t>
  </si>
  <si>
    <t>Vine Lane</t>
  </si>
  <si>
    <t>Erection of 2no. 2 bedroomed dwellings.</t>
  </si>
  <si>
    <t>20140366</t>
  </si>
  <si>
    <t>02811</t>
  </si>
  <si>
    <t>4</t>
  </si>
  <si>
    <t>4 Upper Grove Street, Leamington Spa</t>
  </si>
  <si>
    <t>Upper Grove Street</t>
  </si>
  <si>
    <t>Conversion and change of use of existing Building to two 4 bedroomed HMOs (use Class C4)</t>
  </si>
  <si>
    <t>Parade</t>
  </si>
  <si>
    <t>20140390</t>
  </si>
  <si>
    <t>02819</t>
  </si>
  <si>
    <t>3 St Margarets Road, Leamington Spa</t>
  </si>
  <si>
    <t>St Margarets Road</t>
  </si>
  <si>
    <t>Erection of two Storey Side extension to create two 1 bed flats</t>
  </si>
  <si>
    <t>20141799</t>
  </si>
  <si>
    <t>02840</t>
  </si>
  <si>
    <t>Glenshee, 93</t>
  </si>
  <si>
    <t>Glenshee, 93 Chessetts Wood Road, Lapworth</t>
  </si>
  <si>
    <t>Erection of 2no. detached dwellings</t>
  </si>
  <si>
    <t>14</t>
  </si>
  <si>
    <t>20150091</t>
  </si>
  <si>
    <t>02851</t>
  </si>
  <si>
    <t>29</t>
  </si>
  <si>
    <t>29 Clemens Street, Leamington Spa, CV31 2DP</t>
  </si>
  <si>
    <t>Clemens Street</t>
  </si>
  <si>
    <t>Conversion of existing 4 bedroom duplex flat into two 2 bedroom flats, including the provision of a new window on the existing side elevation</t>
  </si>
  <si>
    <t>W/15/0453</t>
  </si>
  <si>
    <t>02875</t>
  </si>
  <si>
    <t>Crossways</t>
  </si>
  <si>
    <t>Crossways, Rowington Green, Rowington</t>
  </si>
  <si>
    <t>Rowington Green</t>
  </si>
  <si>
    <t>Rowington</t>
  </si>
  <si>
    <t>Outline planning application for the erection of two new dwellings.  Discharging means of access and layout only.</t>
  </si>
  <si>
    <t>W/15/0728</t>
  </si>
  <si>
    <t>02881</t>
  </si>
  <si>
    <t>Land adjacent to 3A</t>
  </si>
  <si>
    <t>Land adjacent to 3A Cross Street, Leamington Spa</t>
  </si>
  <si>
    <t>Cross Street</t>
  </si>
  <si>
    <t>Construction of a 3 storey building consisting of two single bedroom apartments</t>
  </si>
  <si>
    <t>W/15/0904</t>
  </si>
  <si>
    <t>02886</t>
  </si>
  <si>
    <t>Parkfield Centre</t>
  </si>
  <si>
    <t>Parkfield Centre, Parkfield Drive</t>
  </si>
  <si>
    <t>Parkfield Drive</t>
  </si>
  <si>
    <t>A single storey extension to the existing bungalow which will incorporate two self contained apartments. New apertures are to be introduced to suit internal layout.</t>
  </si>
  <si>
    <t>W/15/0921</t>
  </si>
  <si>
    <t>02887</t>
  </si>
  <si>
    <t>11 Union Road, Leamington Spa</t>
  </si>
  <si>
    <t>Union Road</t>
  </si>
  <si>
    <t>Conversion of existing shop with flat over to create 2 apartments to include a first floor rear extension and other external alterations including the formation of new window openings.</t>
  </si>
  <si>
    <t>02890</t>
  </si>
  <si>
    <t>Edward Street</t>
  </si>
  <si>
    <t>W/15/0983</t>
  </si>
  <si>
    <t>02891</t>
  </si>
  <si>
    <t>Land at Haseley Knob</t>
  </si>
  <si>
    <t>land at Haseley Knob, Haseley</t>
  </si>
  <si>
    <t>Haseley</t>
  </si>
  <si>
    <t>Erection of 2no. dwellings with new access</t>
  </si>
  <si>
    <t>W/15/1001</t>
  </si>
  <si>
    <t>02892</t>
  </si>
  <si>
    <t>71</t>
  </si>
  <si>
    <t>71 Tachbrook Street, Leamington Spa</t>
  </si>
  <si>
    <t>Tachbrook Street</t>
  </si>
  <si>
    <t>Change of use from one dwelling to two self contained flats.</t>
  </si>
  <si>
    <t>W/15/1036</t>
  </si>
  <si>
    <t>02894</t>
  </si>
  <si>
    <t>17 Whitnash Road, Whitnash</t>
  </si>
  <si>
    <t>Demolition of existing bungalow; construction of two new dwellings and a new vehicular access off Whitnash Road.</t>
  </si>
  <si>
    <t>W/15/1121</t>
  </si>
  <si>
    <t>02895</t>
  </si>
  <si>
    <t>Talbot Inn, 34</t>
  </si>
  <si>
    <t>Talbot Inn, 34 Rushmore Street</t>
  </si>
  <si>
    <t>Rushmore Street</t>
  </si>
  <si>
    <t>Change of use from a Public House (Use Class A4) and flat (Use Class C3) to 2no. flats (Use Class C3)</t>
  </si>
  <si>
    <t>Cromwell Lane</t>
  </si>
  <si>
    <t>W/15/1578</t>
  </si>
  <si>
    <t>02912</t>
  </si>
  <si>
    <t>26-30</t>
  </si>
  <si>
    <t>26-30, The Square, Kenilworth</t>
  </si>
  <si>
    <t>The Square</t>
  </si>
  <si>
    <t>Conversion of existing first &amp; second floor shop into Apartments, elevation alterations, erection of external staircase and creation of first floor terrace to rear.</t>
  </si>
  <si>
    <t>Erection of two dwellings</t>
  </si>
  <si>
    <t>W/15/1914</t>
  </si>
  <si>
    <t>02922</t>
  </si>
  <si>
    <t>Land at Hillcrest</t>
  </si>
  <si>
    <t>Land at Hillcrest, Haseley Knob</t>
  </si>
  <si>
    <t>Haseley Knob</t>
  </si>
  <si>
    <t>Erection of two detached three bedroom dwellings with integral garages, new vehicular access and associated works.</t>
  </si>
  <si>
    <t>W/15/2046</t>
  </si>
  <si>
    <t>02925</t>
  </si>
  <si>
    <t>Abbotsford House, 34</t>
  </si>
  <si>
    <t>Abbotsford House, 34 Bridge Street</t>
  </si>
  <si>
    <t>Bridge Street</t>
  </si>
  <si>
    <t>Conversion of a listed residential property into two separate dwellings and elevation alterations.</t>
  </si>
  <si>
    <t>W/15/1884</t>
  </si>
  <si>
    <t>02946</t>
  </si>
  <si>
    <t>Shady Acres</t>
  </si>
  <si>
    <t>Shady Acres, Nunwood Lanes</t>
  </si>
  <si>
    <t>Nunwood Lanes</t>
  </si>
  <si>
    <t>Prior Notification: Conversion of agricultural buildings to provide two dwellings.</t>
  </si>
  <si>
    <t>W/15/2017</t>
  </si>
  <si>
    <t>02949</t>
  </si>
  <si>
    <t>Warren Farm</t>
  </si>
  <si>
    <t>Warren Farm, Birmingham Road</t>
  </si>
  <si>
    <t>Application for prior approval for a proposed change of use from agricultural buildings into 2 no. dwellinghouses (Use Class C3)</t>
  </si>
  <si>
    <t>20021636</t>
  </si>
  <si>
    <t>01140</t>
  </si>
  <si>
    <t>Hill Farm</t>
  </si>
  <si>
    <t>Offchurch Road</t>
  </si>
  <si>
    <t>Conversion of barns to 3 dwellings</t>
  </si>
  <si>
    <t>940208</t>
  </si>
  <si>
    <t>01265</t>
  </si>
  <si>
    <t>Village Farm</t>
  </si>
  <si>
    <t>Offchurch</t>
  </si>
  <si>
    <t>20051446</t>
  </si>
  <si>
    <t>02226</t>
  </si>
  <si>
    <t>Park Farm Barns</t>
  </si>
  <si>
    <t>Stareton</t>
  </si>
  <si>
    <t>Conversion of barns to 3 Live Work Units</t>
  </si>
  <si>
    <t>20101644</t>
  </si>
  <si>
    <t>02419</t>
  </si>
  <si>
    <t>46-48</t>
  </si>
  <si>
    <t>46 - 48</t>
  </si>
  <si>
    <t>Bedford Street</t>
  </si>
  <si>
    <t>Conversion Health Club to 3x2-bed flats</t>
  </si>
  <si>
    <t>W/15/0942</t>
  </si>
  <si>
    <t>02526</t>
  </si>
  <si>
    <t>18-20</t>
  </si>
  <si>
    <t>18-20 Warwick Road, Kenilworth</t>
  </si>
  <si>
    <t>Renewal of Approval Reference W/11/1142 for the redevelopment of an existing mixed use development to provide a retained retail unit at ground floor with undercroft parking to the rear and 3no. dwellings accessed via an external stair and first floor courtyard with a nett increase of 2no. dwellings.</t>
  </si>
  <si>
    <t>W/15/0371</t>
  </si>
  <si>
    <t>02528</t>
  </si>
  <si>
    <t>57</t>
  </si>
  <si>
    <t>57 Common Lane, Kenilworth</t>
  </si>
  <si>
    <t>Demolition of existing dwelling and erection of 2 no. two storey detached houses and 1 no. dormer bungalow (outline application including details of access) (renewal of planning permission no. W11/1248).</t>
  </si>
  <si>
    <t>20130611</t>
  </si>
  <si>
    <t>02591</t>
  </si>
  <si>
    <t>George Street</t>
  </si>
  <si>
    <t>Demolition of shop &amp; erection of 3 dwellings (3x2b houses)</t>
  </si>
  <si>
    <t>20140648</t>
  </si>
  <si>
    <t>02667</t>
  </si>
  <si>
    <t>36 Warwick Street, Leamington Spa</t>
  </si>
  <si>
    <t>Change of use of existing second floor flat to form 3 residential flats, to include internal and external alterations</t>
  </si>
  <si>
    <t>20141750</t>
  </si>
  <si>
    <t>02843</t>
  </si>
  <si>
    <t>90</t>
  </si>
  <si>
    <t>90 Warwick Road, Kenilworth, CV8 1HL</t>
  </si>
  <si>
    <t>Prior approval notification of proposed change of use from offices (Use Class B1a) to 3no. 1-bed flats (Use Class C3)</t>
  </si>
  <si>
    <t>W/14/1479</t>
  </si>
  <si>
    <t>02867</t>
  </si>
  <si>
    <t>Bridge Dental Practice</t>
  </si>
  <si>
    <t>Bridge Dental Practice, Court Street</t>
  </si>
  <si>
    <t>Court Street</t>
  </si>
  <si>
    <t>Additional storey extension and internal alterations to provide 3 flats (1 x 1 bed and 2 x 2 bed)</t>
  </si>
  <si>
    <t>W/15/1325</t>
  </si>
  <si>
    <t>02903</t>
  </si>
  <si>
    <t>7</t>
  </si>
  <si>
    <t>7 Upper Rosemary Hill, Kenilworth</t>
  </si>
  <si>
    <t>Upper Rosemary Hill</t>
  </si>
  <si>
    <t>Outline application for demolition of existing dwelling and erection of 3no. replacement dwellings with all matters reserved except for access and layout.</t>
  </si>
  <si>
    <t>W/15/1497</t>
  </si>
  <si>
    <t>02908</t>
  </si>
  <si>
    <t>Horsley House Farm</t>
  </si>
  <si>
    <t>Horsley House Farm, Norton Curlieu Lane</t>
  </si>
  <si>
    <t>Norton Curlieu Lane</t>
  </si>
  <si>
    <t>Consolidation of extant consents W/13/1435, W/13/1436/LB, W/14/1121 and W/15/158LB to form a single permission for i) residential conversion of former threshing barn ii) extensive site clearance and erection of a new barn-style dwelling and iii) Partial demolition, extension, alteration and restoration of Grade II listed farmhouse; plus replacement farmhouse garaging and installation of ground-mounted photovoltaic panels and ground source heat pipes” at Horsley House Farm, Norton Curlieu Lane, Norton Lindsey, Warwickshire, CV35 8RD.</t>
  </si>
  <si>
    <t>20031260</t>
  </si>
  <si>
    <t>02069</t>
  </si>
  <si>
    <t>N &amp; NW part</t>
  </si>
  <si>
    <t>N &amp; NW Part</t>
  </si>
  <si>
    <t>Talisman Square</t>
  </si>
  <si>
    <t>Mixed use redevelopment to include  4 flats (4x2b)</t>
  </si>
  <si>
    <t>20080878</t>
  </si>
  <si>
    <t>02348</t>
  </si>
  <si>
    <t>Redevelop commercial premises with 4 apartments</t>
  </si>
  <si>
    <t>W/15/1664</t>
  </si>
  <si>
    <t>02915</t>
  </si>
  <si>
    <t>120</t>
  </si>
  <si>
    <t>120 Shrubland Street, Leamington Spa</t>
  </si>
  <si>
    <t>Shrubland Street</t>
  </si>
  <si>
    <t>Proposed conversion of Bakery into 4 number two-bedroomed town houses.</t>
  </si>
  <si>
    <t>20110588</t>
  </si>
  <si>
    <t>02459</t>
  </si>
  <si>
    <t>C/U offices and flat to 5 flats (renewal)</t>
  </si>
  <si>
    <t>20140741</t>
  </si>
  <si>
    <t>02810</t>
  </si>
  <si>
    <t>7 Parade, Leamington Spa</t>
  </si>
  <si>
    <t>Conversion of ground, first, second and third floors from offices to 5no. Self contained flats</t>
  </si>
  <si>
    <t>W/15/0738</t>
  </si>
  <si>
    <t>02882</t>
  </si>
  <si>
    <t>1-5</t>
  </si>
  <si>
    <t>1-5 Russell Street, Leamington Spa</t>
  </si>
  <si>
    <t>Russell Street</t>
  </si>
  <si>
    <t>Change of use of 1-5 Russell Street from offices to residential consisting of no.1 converted into a 7 bed HMO; no.3 converted to 2no. flats and no.5 converted to 2no. flats.</t>
  </si>
  <si>
    <t>W/15/1791</t>
  </si>
  <si>
    <t>02917</t>
  </si>
  <si>
    <t>Spring Cottage</t>
  </si>
  <si>
    <t>Spring Cottage, Birmingham Road</t>
  </si>
  <si>
    <t>Demolition of existing building and erection of residential development comprising up to 5 dwellings (outline application with all matters reserved).</t>
  </si>
  <si>
    <t>W/15/2143</t>
  </si>
  <si>
    <t>02928</t>
  </si>
  <si>
    <t>49</t>
  </si>
  <si>
    <t>49 Plymouth Place, Leamington Spa</t>
  </si>
  <si>
    <t>Plymouth Place</t>
  </si>
  <si>
    <t>Re-submission of W/15/0971 for redevelopment of from builders yard, including demolition of garages &amp; boundary wall, to provide a residential development of 4 x 3 bed coach houses and 1 x 1 bed coach house.</t>
  </si>
  <si>
    <t>990532</t>
  </si>
  <si>
    <t>01597</t>
  </si>
  <si>
    <t>26</t>
  </si>
  <si>
    <t>Guys Nursing Home</t>
  </si>
  <si>
    <t>C/U nursing home to 5 flats and retention of 30 Conway Rd as 2 flats.
Two flats implemented so permission still live for 5</t>
  </si>
  <si>
    <t>20081438</t>
  </si>
  <si>
    <t>02344</t>
  </si>
  <si>
    <t>Construction of 7 apartments</t>
  </si>
  <si>
    <t>20141534</t>
  </si>
  <si>
    <t>02792</t>
  </si>
  <si>
    <t>Barford Garage</t>
  </si>
  <si>
    <t>Barford Garage, Wellsbourne Road, Barford</t>
  </si>
  <si>
    <t>Wellsbourne Road</t>
  </si>
  <si>
    <t>Demolition of car sales building. Erection of 7no. Dwellings and associated car parking. New access from Wellesbourne Road.</t>
  </si>
  <si>
    <t>20141305</t>
  </si>
  <si>
    <t>02664</t>
  </si>
  <si>
    <t>1 Trinity Mews, Priory Road, Warwick</t>
  </si>
  <si>
    <t>Trinity Mews</t>
  </si>
  <si>
    <t>Change of use and conversion from offices to 3no. Residential units</t>
  </si>
  <si>
    <t>W/15/1016</t>
  </si>
  <si>
    <t>02893</t>
  </si>
  <si>
    <t>Londis Convenience Store</t>
  </si>
  <si>
    <t>Londis Convenience Store, Newland Road</t>
  </si>
  <si>
    <t>Newland Road</t>
  </si>
  <si>
    <t>Erection of ground floor extensions to create an enlarged shop and separate hot food takeaway and erection of first and second floor extensions above to create 8 no. apartments</t>
  </si>
  <si>
    <t>W/15/1138</t>
  </si>
  <si>
    <t>02896</t>
  </si>
  <si>
    <t>Bridge Garage, 162-163</t>
  </si>
  <si>
    <t>Bridge Garage, 162-163 Birmingham Road</t>
  </si>
  <si>
    <t>Demolition of existing garage building and erection of 8 residential flats and associated car parking/landscaping.</t>
  </si>
  <si>
    <t>20140958</t>
  </si>
  <si>
    <t>02828</t>
  </si>
  <si>
    <t>Abbotsford School</t>
  </si>
  <si>
    <t>Abbotsford School, Bridge Street, Kenilworth</t>
  </si>
  <si>
    <t>Demolition of part of rear wing of existing main building; change of use of existing two storey builldng to a singe dwelling house (C3); change of use of existing rear outbuilding to 2no dwelling houses (C3) and the erection of 5no dwelling houses (C3) and associated landscaping.</t>
  </si>
  <si>
    <t>W/15/2042</t>
  </si>
  <si>
    <t>02847</t>
  </si>
  <si>
    <t>73 Emscote Road, Warwick</t>
  </si>
  <si>
    <t>Outline application for residential development of 9 dwellings (all matters for consideration except appearance and landscaping)</t>
  </si>
  <si>
    <t>W/14/1707</t>
  </si>
  <si>
    <t>02868</t>
  </si>
  <si>
    <t>Amara</t>
  </si>
  <si>
    <t>Amara, 7 Court Street, Leamington Spa</t>
  </si>
  <si>
    <t>7 Court Street</t>
  </si>
  <si>
    <t>Demolish nightclub/public house (retaining basement) and erect 3 storey residential building for 5no 1 bed and 4no 2 bed apartments.</t>
  </si>
  <si>
    <t>W/15/0331</t>
  </si>
  <si>
    <t>02871</t>
  </si>
  <si>
    <t>116-120</t>
  </si>
  <si>
    <t>116 - 120 Tachbrook Road, Leamington Spa</t>
  </si>
  <si>
    <t>Demolition of the existing building and 3no garages to include all ground works to construct new 3 storey block comprising 6no 1 bedroom apartments and 3no 2 bedroom apartments together with off street parking and revised access</t>
  </si>
  <si>
    <t>Lillington Road</t>
  </si>
  <si>
    <t>W/15/0899</t>
  </si>
  <si>
    <t>02942</t>
  </si>
  <si>
    <t>42 Warwick Road</t>
  </si>
  <si>
    <t>42 Warwick Road, Kenilworth, CV8 1HE</t>
  </si>
  <si>
    <t>Change of use of Upper Floors from offices (B1) to create 9 residential apartments (C3).</t>
  </si>
  <si>
    <t>Sites under 10</t>
  </si>
  <si>
    <t>Total (Gross)</t>
  </si>
  <si>
    <t>Total (Net)</t>
  </si>
  <si>
    <t>W/14/1145</t>
  </si>
  <si>
    <t>02958</t>
  </si>
  <si>
    <t>18-22</t>
  </si>
  <si>
    <t>18-22 Russell Street, Leamington Spa, CV32 5QA</t>
  </si>
  <si>
    <t>74 Bed Care Home (49 units)</t>
  </si>
  <si>
    <t>W/16/0279</t>
  </si>
  <si>
    <t>W/15/1761</t>
  </si>
  <si>
    <t>W/16/0196</t>
  </si>
  <si>
    <t>Residential development of up to 25 no. dwellings. Means of access from Southam Road to be determined, with all other matters (internal access, appearance, landscaping, layout and scale) reserved for subsequent approval.</t>
  </si>
  <si>
    <t>Outline planning application on land south of Offchurch Lane, Radford Semele with means of vehicular access from Southam Road, Radford Semele and pedestrian/cycle/emergency access from Offchurch Lane for consideration, all other matters (layout, appearance, scale and landscaping) reserved for subsequent approval, for the erection of up to 150 dwellings, of which 40% will be affordable, landscaping including change of use, earthworks to facilitate surface water drainage and all other ancillary infrastructure and enabling works</t>
  </si>
  <si>
    <t>Outline application for up to 50 dwellings together with associated access, public open space and landscaping</t>
  </si>
  <si>
    <t>Five Year Supply</t>
  </si>
  <si>
    <t>d) Windfall Allowance</t>
  </si>
  <si>
    <t>e) Canalside &amp; Employment Regen Areas</t>
  </si>
  <si>
    <t>f) Allocated Brownfield Sites</t>
  </si>
  <si>
    <t>g) Allocated Greenfield Sites</t>
  </si>
  <si>
    <t>Urban brownfield</t>
  </si>
  <si>
    <t>Greenfield edge of Kenilworth</t>
  </si>
  <si>
    <t>Greenfield edge of Coventry</t>
  </si>
  <si>
    <t>Growth villages</t>
  </si>
  <si>
    <t>Elsewhere</t>
  </si>
  <si>
    <t>Greenfield edge of Warwick, Leamington and Whitnash</t>
  </si>
  <si>
    <t>Windfalls</t>
  </si>
  <si>
    <t>Spatial Area</t>
  </si>
  <si>
    <t>Units</t>
  </si>
  <si>
    <t>Sum of Total</t>
  </si>
  <si>
    <t>Row Labels</t>
  </si>
  <si>
    <t>Grand Total</t>
  </si>
  <si>
    <t>Sum of Remaining</t>
  </si>
  <si>
    <t>Sum of Total - 10%</t>
  </si>
  <si>
    <t>(blank)</t>
  </si>
  <si>
    <t>Growth Villages</t>
  </si>
  <si>
    <t>Small Shlaa Sites</t>
  </si>
  <si>
    <t>Commitments</t>
  </si>
  <si>
    <t>Allocated Greenfield Sites</t>
  </si>
  <si>
    <t>New Allocated Sites Jan 2016</t>
  </si>
  <si>
    <t>Allocated Brownfield Sites</t>
  </si>
  <si>
    <t>Canalside &amp; Employment Regeneration Areas</t>
  </si>
  <si>
    <t>Villages</t>
  </si>
  <si>
    <t>Commitments - April and May 2016</t>
  </si>
  <si>
    <t>Spatial Area Sub Total</t>
  </si>
  <si>
    <t>% of Spatial Area Sub Total</t>
  </si>
  <si>
    <t>NB. Gross figure used for Completions (101 losses/conversions across area)</t>
  </si>
  <si>
    <t>NB. Gross figure used for Commitments (53 losses/conversions across area)</t>
  </si>
  <si>
    <t>Limited Infill Villages</t>
  </si>
  <si>
    <t>Chessetts Wood</t>
  </si>
  <si>
    <t>Eathorpe</t>
  </si>
  <si>
    <t>Hampton-on-the-Hill</t>
  </si>
  <si>
    <t>Hatton Green</t>
  </si>
  <si>
    <t>Hatton Station</t>
  </si>
  <si>
    <t>Hill wootton</t>
  </si>
  <si>
    <t>Little Shrewley</t>
  </si>
  <si>
    <t>Lowsonford</t>
  </si>
  <si>
    <t>Norton Lindsey</t>
  </si>
  <si>
    <t>Old Milverton</t>
  </si>
  <si>
    <t>Sherbourne</t>
  </si>
  <si>
    <t>Shrewley Common</t>
  </si>
  <si>
    <t>Wasperton</t>
  </si>
  <si>
    <t>Weston-under-Wetherley</t>
  </si>
  <si>
    <t>Bishop’s Tachbrook</t>
  </si>
  <si>
    <t>Village</t>
  </si>
  <si>
    <t>Allocations</t>
  </si>
  <si>
    <t>Growth Villages Sub Total</t>
  </si>
  <si>
    <t>Limited Infill Villages Sub Total</t>
  </si>
  <si>
    <t>Villages Total</t>
  </si>
  <si>
    <t>GB</t>
  </si>
  <si>
    <t>Sub Area</t>
  </si>
  <si>
    <t>South Warwick</t>
  </si>
  <si>
    <t>Land at Earl Rivers Avenue</t>
  </si>
  <si>
    <t>A C Lloyd</t>
  </si>
  <si>
    <t>Warwickshire County Council</t>
  </si>
  <si>
    <t>Persimmon</t>
  </si>
  <si>
    <t xml:space="preserve">c) Small Urban SHLAA Sites (Less 10% - rounded) </t>
  </si>
  <si>
    <t>Applicant</t>
  </si>
  <si>
    <t>Date of Entry</t>
  </si>
  <si>
    <t>CurAppDate</t>
  </si>
  <si>
    <t>Plot No.</t>
  </si>
  <si>
    <t>Ward</t>
  </si>
  <si>
    <t>DateComp</t>
  </si>
  <si>
    <t>Site Type</t>
  </si>
  <si>
    <t>R J Beard</t>
  </si>
  <si>
    <t>1998</t>
  </si>
  <si>
    <t>0</t>
  </si>
  <si>
    <t>GF</t>
  </si>
  <si>
    <t>Mrs C Ainscow</t>
  </si>
  <si>
    <t>1995</t>
  </si>
  <si>
    <t>Mr &amp; Mrs G. Kirk</t>
  </si>
  <si>
    <t>2000</t>
  </si>
  <si>
    <t>Milverton</t>
  </si>
  <si>
    <t>FR</t>
  </si>
  <si>
    <t>Waterloo Housing Group</t>
  </si>
  <si>
    <t>2016</t>
  </si>
  <si>
    <t>OB</t>
  </si>
  <si>
    <t>West</t>
  </si>
  <si>
    <t>Cobalt Estates</t>
  </si>
  <si>
    <t>2005</t>
  </si>
  <si>
    <t>Abbey</t>
  </si>
  <si>
    <t>Sam Moreton &amp; Sons</t>
  </si>
  <si>
    <t>Gladedale Homes</t>
  </si>
  <si>
    <t>20</t>
  </si>
  <si>
    <t>North</t>
  </si>
  <si>
    <t>FE</t>
  </si>
  <si>
    <t>Bromford Housing</t>
  </si>
  <si>
    <t>2014</t>
  </si>
  <si>
    <t>40</t>
  </si>
  <si>
    <t>R. Atkins</t>
  </si>
  <si>
    <t>2006</t>
  </si>
  <si>
    <t>Crown</t>
  </si>
  <si>
    <t>L Barnacle</t>
  </si>
  <si>
    <t>Clarendon</t>
  </si>
  <si>
    <t>Grafton Merchanting GB Ltd</t>
  </si>
  <si>
    <t>St. Johns</t>
  </si>
  <si>
    <t>C Haughey</t>
  </si>
  <si>
    <t>2008</t>
  </si>
  <si>
    <t>20121060</t>
  </si>
  <si>
    <t>02306</t>
  </si>
  <si>
    <t>52</t>
  </si>
  <si>
    <t>Expired permission</t>
  </si>
  <si>
    <t>Atwal</t>
  </si>
  <si>
    <t>South</t>
  </si>
  <si>
    <t>R &amp; H Cheema</t>
  </si>
  <si>
    <t>2009</t>
  </si>
  <si>
    <t>Brunswick</t>
  </si>
  <si>
    <t>GSP Construction Ltd</t>
  </si>
  <si>
    <t>S Williams</t>
  </si>
  <si>
    <t>Guide Dogs for the Blind Association</t>
  </si>
  <si>
    <t>2017</t>
  </si>
  <si>
    <t>16/0356</t>
  </si>
  <si>
    <t>02366</t>
  </si>
  <si>
    <t>Tolgate House and Bungalow</t>
  </si>
  <si>
    <t>Tollgate House, Banbury Road</t>
  </si>
  <si>
    <t>Banbury Road</t>
  </si>
  <si>
    <t>Replacement of Tollgate House and The Bungalow with 6 new dwellings, 2 of which are affordable.</t>
  </si>
  <si>
    <t>Social Rented</t>
  </si>
  <si>
    <t>Hyde &amp; Medwell</t>
  </si>
  <si>
    <t>GG</t>
  </si>
  <si>
    <t>Mr Awesti</t>
  </si>
  <si>
    <t>2010</t>
  </si>
  <si>
    <t>S Smith</t>
  </si>
  <si>
    <t>2011</t>
  </si>
  <si>
    <t>02437</t>
  </si>
  <si>
    <t>The Rising</t>
  </si>
  <si>
    <t>Dhillon</t>
  </si>
  <si>
    <t>W/16/1488</t>
  </si>
  <si>
    <t>The Spinney, Rising Lane</t>
  </si>
  <si>
    <t>Erection of replacement dwelling and replacement stable block (revised design following planning permission ref: W/14/0393)</t>
  </si>
  <si>
    <t>Spitfire Properties LLP</t>
  </si>
  <si>
    <t>W/16/0801</t>
  </si>
  <si>
    <t>02441</t>
  </si>
  <si>
    <t>Former North Leamington School</t>
  </si>
  <si>
    <t>Former North Leamington School, Cloister Way</t>
  </si>
  <si>
    <t>Park Road</t>
  </si>
  <si>
    <t>Demolition of existing buildings and erection of 44 dwellings with associated access, landscaping and infrastructure</t>
  </si>
  <si>
    <t>Partnership (LA &amp; PR/HA)</t>
  </si>
  <si>
    <t>Christopher Ward</t>
  </si>
  <si>
    <t>2012</t>
  </si>
  <si>
    <t>Mr &amp; Mrs Kitchen</t>
  </si>
  <si>
    <t>02462</t>
  </si>
  <si>
    <t>5-6</t>
  </si>
  <si>
    <t>Milverton Crescent West</t>
  </si>
  <si>
    <t>C/U vacant employment buildings/yards to 6 dwellings</t>
  </si>
  <si>
    <t>Union Pension Trustees Ltd</t>
  </si>
  <si>
    <t>C/U offices &amp; storage on 2nd/3rd floors to 8 flats</t>
  </si>
  <si>
    <t>S Insall</t>
  </si>
  <si>
    <t>20110603</t>
  </si>
  <si>
    <t>02475</t>
  </si>
  <si>
    <t>2</t>
  </si>
  <si>
    <t>D Back</t>
  </si>
  <si>
    <t>20110030</t>
  </si>
  <si>
    <t>02482</t>
  </si>
  <si>
    <t>Fairfield</t>
  </si>
  <si>
    <t>Old Warwick Road</t>
  </si>
  <si>
    <t>Mr Butler</t>
  </si>
  <si>
    <t>2015</t>
  </si>
  <si>
    <t>W/15/1704</t>
  </si>
  <si>
    <t>02499</t>
  </si>
  <si>
    <t>Haseley Business Centre</t>
  </si>
  <si>
    <t>Haseley Manor, Haseley Business Centre</t>
  </si>
  <si>
    <t>Conversion of Haseley Manor to 13on. apartments, demolition of Saxon House and Rossmore House and erection of 9no. dwellings with associated parking, landscaping, access and tennis court.</t>
  </si>
  <si>
    <t>Evans</t>
  </si>
  <si>
    <t>W/16/0355</t>
  </si>
  <si>
    <t>02512</t>
  </si>
  <si>
    <t>Squab Hall Farm</t>
  </si>
  <si>
    <t>Prior approval of notification for proposed change of use of agricultural building to dwelling house (Class C3)</t>
  </si>
  <si>
    <t>Prior Notification Approval</t>
  </si>
  <si>
    <t>Mawpart Commercial no 3 Ltd</t>
  </si>
  <si>
    <t>Barlow</t>
  </si>
  <si>
    <t>Park Hill</t>
  </si>
  <si>
    <t>Cockburn</t>
  </si>
  <si>
    <t>Grove</t>
  </si>
  <si>
    <t>Hall</t>
  </si>
  <si>
    <t>C &amp; L Properties</t>
  </si>
  <si>
    <t>Building &amp; Plumbing Supplies Ltd.</t>
  </si>
  <si>
    <t>Willes</t>
  </si>
  <si>
    <t>Land south of St Fremund Way</t>
  </si>
  <si>
    <t>Bovis Homes Ltd</t>
  </si>
  <si>
    <t>The Coventry Diocesan Board of Finance L</t>
  </si>
  <si>
    <t>Land off Pinehurst, Cubbington</t>
  </si>
  <si>
    <t>Warwick Gates LLP</t>
  </si>
  <si>
    <t>W/15/2163</t>
  </si>
  <si>
    <t>Reserved matters application relating to Phase 3 of the Continuing Care Retirement Community approved under outline permission ref: W/13/0464 (amended by S.73 application ref: W/14/1322)</t>
  </si>
  <si>
    <t>Other</t>
  </si>
  <si>
    <t>Dunne and Lovell</t>
  </si>
  <si>
    <t>W/16/0754</t>
  </si>
  <si>
    <t>87 Rugby Road</t>
  </si>
  <si>
    <t>Stoneleigh and Cubbington</t>
  </si>
  <si>
    <t>Demolition of detached garage and single storey side extension and erection of a detached two storey dwelling (resubmission following planning permission no. W/13/1618)</t>
  </si>
  <si>
    <t>Murdoch</t>
  </si>
  <si>
    <t>W/14/0944</t>
  </si>
  <si>
    <t>Barn 1, Plestowes House</t>
  </si>
  <si>
    <t>Change of use from office (Use Class B1) to residential dwelling with minor alterations including erection of previously permitted garaging to form additional living accommodation, parking spaces and domestic storage space</t>
  </si>
  <si>
    <t>A Silver</t>
  </si>
  <si>
    <t>Dezinebuild Ltd</t>
  </si>
  <si>
    <t>W/16/2217</t>
  </si>
  <si>
    <t>02658</t>
  </si>
  <si>
    <t>Treharrock</t>
  </si>
  <si>
    <t>Valley Road</t>
  </si>
  <si>
    <t>Demolition of doctors surgery and erection of 6no. two-bedroomed terraced dwellings, with parking and external amenity areas.</t>
  </si>
  <si>
    <t>Mr Matthews</t>
  </si>
  <si>
    <t>Yarnold Properties Ltd.</t>
  </si>
  <si>
    <t>Mr Kay</t>
  </si>
  <si>
    <t>Mr Foden</t>
  </si>
  <si>
    <t>Bloor Homes Limited</t>
  </si>
  <si>
    <t>Bellway Homes and Bovis Homes</t>
  </si>
  <si>
    <t>Barratt Homes</t>
  </si>
  <si>
    <t>Grove Farm Phase 1a</t>
  </si>
  <si>
    <t>The Europa Way Consortium</t>
  </si>
  <si>
    <t>Warwickshire County Properties</t>
  </si>
  <si>
    <t>Mr &amp; Mrs Holderness</t>
  </si>
  <si>
    <t>Anton Gerrard Ltd</t>
  </si>
  <si>
    <t>Intermediate</t>
  </si>
  <si>
    <t>Mr Ward</t>
  </si>
  <si>
    <t>Mrs K Kandola</t>
  </si>
  <si>
    <t>Mrs E McCarthy</t>
  </si>
  <si>
    <t>Pitt</t>
  </si>
  <si>
    <t>W/16/0386</t>
  </si>
  <si>
    <t>Byre Barn, Fernwood Farm, Rouncil Lane</t>
  </si>
  <si>
    <t>Proposed conversion of redundant agricultural barn to create 3No. live/work units. (amended version of 14/0462)</t>
  </si>
  <si>
    <t>Mr and Mrs Pitt</t>
  </si>
  <si>
    <t>Newbury Land (Developments) Ltd</t>
  </si>
  <si>
    <t>Ms Ward</t>
  </si>
  <si>
    <t>Bloor Homes Ltd &amp; Bluemark Projects Ltd</t>
  </si>
  <si>
    <t>Mr Titterton</t>
  </si>
  <si>
    <t>The Trustees of Sindy Aucott Discretiona</t>
  </si>
  <si>
    <t>Jobling</t>
  </si>
  <si>
    <t>Romford Homes Ltd</t>
  </si>
  <si>
    <t>Jhita</t>
  </si>
  <si>
    <t>Kershaw</t>
  </si>
  <si>
    <t>Greywell Property Ltd</t>
  </si>
  <si>
    <t>Theora</t>
  </si>
  <si>
    <t>AC Lloyd Homes Ltd</t>
  </si>
  <si>
    <t>A T Architects Ltd</t>
  </si>
  <si>
    <t>W/16/1221</t>
  </si>
  <si>
    <t>Land at Mallards Reach</t>
  </si>
  <si>
    <t>Proposed new detached dwelling on land adjacent to Mallards Reach, Barford Hill.</t>
  </si>
  <si>
    <t>Samrai</t>
  </si>
  <si>
    <t>Taylor Wimpey Midlands</t>
  </si>
  <si>
    <t>W/16/0575</t>
  </si>
  <si>
    <t>Application for the approval of reserved matters following approval of outline planning permission (ref: W/15/0747) for the erection of 25no. dwellings with associated access, car parking and landscaping.</t>
  </si>
  <si>
    <t>Lord Leycester LLP</t>
  </si>
  <si>
    <t>AC LLoyd Ltd</t>
  </si>
  <si>
    <t>Nexus Building Solutions</t>
  </si>
  <si>
    <t>Panaich</t>
  </si>
  <si>
    <t>Pilkington</t>
  </si>
  <si>
    <t>Nijjar</t>
  </si>
  <si>
    <t>Purewal</t>
  </si>
  <si>
    <t>Dhesi</t>
  </si>
  <si>
    <t>Redwood</t>
  </si>
  <si>
    <t>ERC (Solihull) Limited</t>
  </si>
  <si>
    <t>W/16/1321</t>
  </si>
  <si>
    <t>Land adj. Crossways</t>
  </si>
  <si>
    <t>HoS Properties</t>
  </si>
  <si>
    <t>Techaid Facilities</t>
  </si>
  <si>
    <t>Kingswood Homes (West Midlands) Ltd</t>
  </si>
  <si>
    <t>Baldry</t>
  </si>
  <si>
    <t>Arden Estate Partnerships</t>
  </si>
  <si>
    <t>c/c Mr Vivek Gohill</t>
  </si>
  <si>
    <t>Tearne</t>
  </si>
  <si>
    <t>Wilson</t>
  </si>
  <si>
    <t>W/16/0693</t>
  </si>
  <si>
    <t>10 Edward Street</t>
  </si>
  <si>
    <t>Application for approval of reserved matters of design and layout for outline planning permission no. W/15/0948 for the demolition of existing unstable residential dwelling and erection of 2no. starter units and off road parking bays</t>
  </si>
  <si>
    <t>Tebby</t>
  </si>
  <si>
    <t>W/16/0656</t>
  </si>
  <si>
    <t>Land at Haseley Knob, Haseley</t>
  </si>
  <si>
    <t>Theara</t>
  </si>
  <si>
    <t>Nagra</t>
  </si>
  <si>
    <t>Dorgan &amp; Ms B Scanlon</t>
  </si>
  <si>
    <t>Phelps</t>
  </si>
  <si>
    <t>Rainbow</t>
  </si>
  <si>
    <t>Gill</t>
  </si>
  <si>
    <t>Haberton</t>
  </si>
  <si>
    <t>Goodwin</t>
  </si>
  <si>
    <t>Shearer</t>
  </si>
  <si>
    <t>Greywell Property ltd</t>
  </si>
  <si>
    <t>W/16/1725</t>
  </si>
  <si>
    <t>i) residential conversion of former threshing barn; ii) extensive site clearance and erection of a new barn-style dwelling, and iii) partial demolition, extension, alteration and restoration of Grade II listed farmhouse; plus conversion of barn to form holiday-let, erection of two timber stables and the upgrading of permissive public footpath through the site.</t>
  </si>
  <si>
    <t>Taylor</t>
  </si>
  <si>
    <t>W/16/0804</t>
  </si>
  <si>
    <t>Internal and external alterations including formation of a self-contained 2 bedroom residential annexe flat within the existing ground floor at the rear of the building, replacement of the existing dilapidated garage with new 2 car garage within the curtilage and installation of replacement windows.</t>
  </si>
  <si>
    <t>Williams</t>
  </si>
  <si>
    <t>General Charities of City of Coventry</t>
  </si>
  <si>
    <t>Kilduff</t>
  </si>
  <si>
    <t>Cheema</t>
  </si>
  <si>
    <t>Kerr</t>
  </si>
  <si>
    <t>M S W Properties Ltd</t>
  </si>
  <si>
    <t>Ptasziewicz</t>
  </si>
  <si>
    <t>Bassett</t>
  </si>
  <si>
    <t>Johnson</t>
  </si>
  <si>
    <t>Hothi</t>
  </si>
  <si>
    <t>Illum</t>
  </si>
  <si>
    <t>Ballinger</t>
  </si>
  <si>
    <t>Marshall O'Sullivan</t>
  </si>
  <si>
    <t>Davies</t>
  </si>
  <si>
    <t>Crown House</t>
  </si>
  <si>
    <t>Findlay</t>
  </si>
  <si>
    <t>Shelswell</t>
  </si>
  <si>
    <t>W/16/0632</t>
  </si>
  <si>
    <t>Application for prior approval for a proposed change of use from an agricultural building to a dwellinghouse (Use Class C3) following the demolition of the adjacent barns, to include external alterations</t>
  </si>
  <si>
    <t>W/16/0634</t>
  </si>
  <si>
    <t>W/16/0633</t>
  </si>
  <si>
    <t>Lilly</t>
  </si>
  <si>
    <t>Lynch</t>
  </si>
  <si>
    <t>The Wroxall Estate</t>
  </si>
  <si>
    <t>Moore &amp; Tibbits</t>
  </si>
  <si>
    <t>Stonewater Ltd</t>
  </si>
  <si>
    <t>Barwood Strategic Land II LLP</t>
  </si>
  <si>
    <t>Gallagher Estates Ltd</t>
  </si>
  <si>
    <t>Hughes</t>
  </si>
  <si>
    <t>Restfull Developments Ltd</t>
  </si>
  <si>
    <t>Rosconn Group</t>
  </si>
  <si>
    <t>02959</t>
  </si>
  <si>
    <t>Land on the west side,</t>
  </si>
  <si>
    <t>Land on the west side, Southam Road</t>
  </si>
  <si>
    <t>02960</t>
  </si>
  <si>
    <t>Land to the south of</t>
  </si>
  <si>
    <t>Land to the South of Offchurch Lane</t>
  </si>
  <si>
    <t>Offchurch Lane</t>
  </si>
  <si>
    <t>AC Lloyd (Homes) Ltd</t>
  </si>
  <si>
    <t>02961</t>
  </si>
  <si>
    <t>Land off Seven Acre Close, Bishops Tachbrook</t>
  </si>
  <si>
    <t>Seven Acre Close</t>
  </si>
  <si>
    <t>Dairy Crest Limited</t>
  </si>
  <si>
    <t>W/16/0482</t>
  </si>
  <si>
    <t>02962</t>
  </si>
  <si>
    <t>Former Dairy Crest Depot</t>
  </si>
  <si>
    <t>Former Dairy Crest Depot, Quarry Street</t>
  </si>
  <si>
    <t>Quarry Street</t>
  </si>
  <si>
    <t>Demolition of existing industrial buildings (Use Class B8); erection of  18 no. dwellings and change to the existing access.</t>
  </si>
  <si>
    <t>Green Oak Development</t>
  </si>
  <si>
    <t>W/16/0980</t>
  </si>
  <si>
    <t>02963</t>
  </si>
  <si>
    <t>19 Waterloo Place, Leamington Spa</t>
  </si>
  <si>
    <t>Waterloo Place</t>
  </si>
  <si>
    <t>Change of use and conversion of office building including erection of two storey rear extension to create 8no. Flats</t>
  </si>
  <si>
    <t>Whiting</t>
  </si>
  <si>
    <t>W/15/1871</t>
  </si>
  <si>
    <t>02965</t>
  </si>
  <si>
    <t>39</t>
  </si>
  <si>
    <t>39 High Street, Kenilworth</t>
  </si>
  <si>
    <t>Demolition of existing dwelling in a Conservation Area and erection of replacement dwelling and extension to rear to form single dwelling to Passivhaus standards.</t>
  </si>
  <si>
    <t>Clayton-Wright</t>
  </si>
  <si>
    <t>W/15/1993</t>
  </si>
  <si>
    <t>02967</t>
  </si>
  <si>
    <t>63</t>
  </si>
  <si>
    <t>63 Bedford Street, Leamington Spa</t>
  </si>
  <si>
    <t>Change of use of ground floor from a hot food takeaway (Use Class A5) to offices (Use Class B1a); change of use of first floor from offices and erection of second floor extension to create 3 no. flats (Use Class C3); and external alterations</t>
  </si>
  <si>
    <t>Wardle</t>
  </si>
  <si>
    <t>W/16/0379</t>
  </si>
  <si>
    <t>02971</t>
  </si>
  <si>
    <t>Elm Farm</t>
  </si>
  <si>
    <t>Elm Farm, Long Itchington Road</t>
  </si>
  <si>
    <t>Long Itchington Road</t>
  </si>
  <si>
    <t>Hunningham</t>
  </si>
  <si>
    <t>Conversion and extension of two agricultural buildings and a former water tower to create 1no. Dwellinghouse and 1no. Holiday cottage and erection of car port after demolition of Dutch Barn and existing outbuildings (resubmission of application ref: W/15/1647) (no occupancy condition on this approval)</t>
  </si>
  <si>
    <t>French</t>
  </si>
  <si>
    <t>W/16/0461</t>
  </si>
  <si>
    <t>02972</t>
  </si>
  <si>
    <t>The Mount</t>
  </si>
  <si>
    <t>The Mount, Old Warwick Road</t>
  </si>
  <si>
    <t>Erection of a new dwelling on land adjacent to The Mount</t>
  </si>
  <si>
    <t>Gudgeon</t>
  </si>
  <si>
    <t>W/16/0646</t>
  </si>
  <si>
    <t>02973</t>
  </si>
  <si>
    <t>Land adjacent to 10</t>
  </si>
  <si>
    <t>Land adjacent to 10 Southfield Drive, Kenilworth</t>
  </si>
  <si>
    <t>Southfield Drive</t>
  </si>
  <si>
    <t>Erection of a detached dwelling on land adjacent to 10 Southfield Drive (resubmission of applications refs: W/15/0044 &amp; W/16/0023)</t>
  </si>
  <si>
    <t>G Mehra &amp; A P Ruyssevelt</t>
  </si>
  <si>
    <t>W/16/0650</t>
  </si>
  <si>
    <t>02974</t>
  </si>
  <si>
    <t>95</t>
  </si>
  <si>
    <t>95 Wathen Road</t>
  </si>
  <si>
    <t>Wathen Road</t>
  </si>
  <si>
    <t>Saltisford</t>
  </si>
  <si>
    <t>Proposed erection of two bedroom dwellinghouse next to 95 Wathen Road</t>
  </si>
  <si>
    <t>Stanworth</t>
  </si>
  <si>
    <t>W/16/0658</t>
  </si>
  <si>
    <t>02975</t>
  </si>
  <si>
    <t>Long Meadow Farm</t>
  </si>
  <si>
    <t>Long Meadow Farm, Hob Lane</t>
  </si>
  <si>
    <t>Hob Lane, Burton Green</t>
  </si>
  <si>
    <t>Proposed change of use of a redundant water tower and conversion of the structure to provide holiday accommodation, including the creation of additional floor space.</t>
  </si>
  <si>
    <t>Ranson</t>
  </si>
  <si>
    <t>W/16/0755</t>
  </si>
  <si>
    <t>02977</t>
  </si>
  <si>
    <t>8 and 9</t>
  </si>
  <si>
    <t>8 and 9  Lower Leam Street</t>
  </si>
  <si>
    <t>Lower Leam Street</t>
  </si>
  <si>
    <t>Leam</t>
  </si>
  <si>
    <t>Proposed erection of two storey extension and first floor extension to facilitate additional one bedroom dwelling</t>
  </si>
  <si>
    <t>5</t>
  </si>
  <si>
    <t>Inchbrook Road</t>
  </si>
  <si>
    <t>Roper</t>
  </si>
  <si>
    <t>W/16/0790</t>
  </si>
  <si>
    <t>02979</t>
  </si>
  <si>
    <t>12 Staunton Road, Leamington Spa</t>
  </si>
  <si>
    <t>Staunton Road</t>
  </si>
  <si>
    <t>Proposed Three Bedroom Detached Dwelling</t>
  </si>
  <si>
    <t>Housestyle Countrywide Ltd</t>
  </si>
  <si>
    <t>W/16/0793</t>
  </si>
  <si>
    <t>02980</t>
  </si>
  <si>
    <t>The Limes</t>
  </si>
  <si>
    <t>The Limes, 21 Guys Cliffe Avenue</t>
  </si>
  <si>
    <t>21 Guys Cliffe Avenue</t>
  </si>
  <si>
    <t>Demolition of existing dwelling and construction of 6 apartments and 1 town house with associated parking</t>
  </si>
  <si>
    <t>Eden</t>
  </si>
  <si>
    <t>W/16/0837</t>
  </si>
  <si>
    <t>02981</t>
  </si>
  <si>
    <t>Aylesbury Cottage</t>
  </si>
  <si>
    <t>Aylesbury Cottage, 156-158 Aylesbury Road</t>
  </si>
  <si>
    <t>156-158 Aylesbury Road</t>
  </si>
  <si>
    <t>Arden</t>
  </si>
  <si>
    <t>Erection of a detached dwelling</t>
  </si>
  <si>
    <t>Lewis and Lewis Property Consultants</t>
  </si>
  <si>
    <t>W/16/0902</t>
  </si>
  <si>
    <t>02982</t>
  </si>
  <si>
    <t>13</t>
  </si>
  <si>
    <t>13 Newbold Terrace</t>
  </si>
  <si>
    <t>Newbold Terrace</t>
  </si>
  <si>
    <t>Demolition of existing house and erection of a residential block containing 9 apartments.</t>
  </si>
  <si>
    <t>Regis 2000 Ltd</t>
  </si>
  <si>
    <t>W/16/0922</t>
  </si>
  <si>
    <t>02983</t>
  </si>
  <si>
    <t>Refuge House</t>
  </si>
  <si>
    <t>Refuge House, 148-150 The Parade</t>
  </si>
  <si>
    <t>148-150 The Parade</t>
  </si>
  <si>
    <t>Change of use of ground floor and part of first floor from a bank (Use Class A2) to a restaurant (Use Class A3); change of use of first, second and third floors from offices to 5 no. apartments; and associated external alterations including new windows, an extraction flue and a rear staircase.</t>
  </si>
  <si>
    <t>P &amp; P Properties</t>
  </si>
  <si>
    <t>W/16/1034</t>
  </si>
  <si>
    <t>02985</t>
  </si>
  <si>
    <t>The Great Western</t>
  </si>
  <si>
    <t>Proposed Change of Use of former Public House to residential accommodation and conversion into apartments. Proposed Construction of four Town Houses</t>
  </si>
  <si>
    <t>Knight</t>
  </si>
  <si>
    <t>W/16/1035</t>
  </si>
  <si>
    <t>02986</t>
  </si>
  <si>
    <t>Longacre</t>
  </si>
  <si>
    <t>Longacre, Harbury Lane</t>
  </si>
  <si>
    <t>Myton and Heathcote</t>
  </si>
  <si>
    <t>Outline application for up to 2 dwellings with all matters apart from access reserved.</t>
  </si>
  <si>
    <t>Mackenzie Miller Developments Ltd</t>
  </si>
  <si>
    <t>W/16/1766</t>
  </si>
  <si>
    <t>02987</t>
  </si>
  <si>
    <t>Leamington Plant Hire</t>
  </si>
  <si>
    <t>Wood Street</t>
  </si>
  <si>
    <t>Change of use, demolition and redevelopment of existing building to create 4no. 4 bed and 1no. 2 bed town houses with amenity space and below ground level parking</t>
  </si>
  <si>
    <t>Dibble</t>
  </si>
  <si>
    <t>W/16/1038</t>
  </si>
  <si>
    <t>Leamington Plant Hire, Wood Street</t>
  </si>
  <si>
    <t>Change of use and extensions to existing building to provide 4no. three bedroom houses, demolition of out buildings and covered yard to provide amenity space and car parking.</t>
  </si>
  <si>
    <t>Harrison Projects Ltd</t>
  </si>
  <si>
    <t>W/16/1113</t>
  </si>
  <si>
    <t>02988</t>
  </si>
  <si>
    <t>26 Keytes Lane, Barford</t>
  </si>
  <si>
    <t>Keytes Lane</t>
  </si>
  <si>
    <t>Demolition of existing split level bungalow and the construction of 2 (link detached) 4 bedroom houses</t>
  </si>
  <si>
    <t>Hampshire Pension Fund</t>
  </si>
  <si>
    <t>W/16/1165</t>
  </si>
  <si>
    <t>02989</t>
  </si>
  <si>
    <t>44 - 46</t>
  </si>
  <si>
    <t>44 - 46 The Parade</t>
  </si>
  <si>
    <t>Change of use of part of ground and first floor from a shop (Use Class A1) to a flexible use as either a shop or a cafe / restaurant (Use Classes A1 or A3) and change of use of part of ground and first floor and all of the 2nd and 3rd floors to residential use comprising 5 no. flats, with associated internal and external works to enable the proposed conversion.</t>
  </si>
  <si>
    <t>Semple</t>
  </si>
  <si>
    <t>W/16/1197</t>
  </si>
  <si>
    <t>02990</t>
  </si>
  <si>
    <t>Three Wells</t>
  </si>
  <si>
    <t>Three Wells, Haseley Knob</t>
  </si>
  <si>
    <t>Demolish existing dwelling and garage and provide two new dwellings.</t>
  </si>
  <si>
    <t>Turlington (International) Ltd</t>
  </si>
  <si>
    <t>W/16/1267</t>
  </si>
  <si>
    <t>02991</t>
  </si>
  <si>
    <t>1 Castle Hill</t>
  </si>
  <si>
    <t>Castle Hill</t>
  </si>
  <si>
    <t>Conversion of existing dwelling to 2no. one bedroom apartments and 1no. two bedroom apartment.</t>
  </si>
  <si>
    <t>Morris</t>
  </si>
  <si>
    <t>W/16/1577</t>
  </si>
  <si>
    <t>02995</t>
  </si>
  <si>
    <t>Castle Bungalow</t>
  </si>
  <si>
    <t>Castle Bungalow, 2 Purlieu Lane</t>
  </si>
  <si>
    <t>2 Purlieu Lane</t>
  </si>
  <si>
    <t>Erection of replacement dwelling</t>
  </si>
  <si>
    <t>W/16/1672</t>
  </si>
  <si>
    <t>02996</t>
  </si>
  <si>
    <t>50</t>
  </si>
  <si>
    <t>50 Spinney Hill</t>
  </si>
  <si>
    <t>Emscote</t>
  </si>
  <si>
    <t>Erection of 1no. Dwelling</t>
  </si>
  <si>
    <t>Goode</t>
  </si>
  <si>
    <t>W/16/0990</t>
  </si>
  <si>
    <t>02997</t>
  </si>
  <si>
    <t>Lapworth Grange</t>
  </si>
  <si>
    <t>Church Lane,</t>
  </si>
  <si>
    <t>Proposed change of use from agricultural to dwelling</t>
  </si>
  <si>
    <t>W/16/1673</t>
  </si>
  <si>
    <t>Change of use and conversion of former agricultural units to 3no. dwellings with garaging, amenity areas and parking.</t>
  </si>
  <si>
    <t>AT Architects Ltd</t>
  </si>
  <si>
    <t>W/16/1676</t>
  </si>
  <si>
    <t>02998</t>
  </si>
  <si>
    <t>29-33</t>
  </si>
  <si>
    <t>29-33 High Street</t>
  </si>
  <si>
    <t>Internal and external alterations to facilitate conversion of the roof-space to provide 7no. additional bedrooms to an existing 7no. bedroomed house in multiple occupation (HMO) to be used as student accommodation.</t>
  </si>
  <si>
    <t>Pratt</t>
  </si>
  <si>
    <t>W/16/1709</t>
  </si>
  <si>
    <t>02999</t>
  </si>
  <si>
    <t>21 Greenhill Road</t>
  </si>
  <si>
    <t>Greenhill Road</t>
  </si>
  <si>
    <t>Whitfield</t>
  </si>
  <si>
    <t>W/16/1744</t>
  </si>
  <si>
    <t>03000</t>
  </si>
  <si>
    <t>Land adjacent to 19</t>
  </si>
  <si>
    <t>Land adjacent to 19 Pickard Street</t>
  </si>
  <si>
    <t>Pickard Street</t>
  </si>
  <si>
    <t>Wong</t>
  </si>
  <si>
    <t>Muthalagappan</t>
  </si>
  <si>
    <t>W/16/1772</t>
  </si>
  <si>
    <t>03002</t>
  </si>
  <si>
    <t>60</t>
  </si>
  <si>
    <t>60 Waverley Road</t>
  </si>
  <si>
    <t>Waverley Road</t>
  </si>
  <si>
    <t>Conversion and change of use of existing B&amp;B (including basement) to 6no.  one bedroom residential apartments; alterations to elevations and new boundary treatment</t>
  </si>
  <si>
    <t>TPPNET Syndicates Limited</t>
  </si>
  <si>
    <t>W/16/1824</t>
  </si>
  <si>
    <t>03003</t>
  </si>
  <si>
    <t>Land adjoining 7</t>
  </si>
  <si>
    <t>Land adjoining 7 Clarendon Place</t>
  </si>
  <si>
    <t>Proposed erection of an apartment block to provide 3no. two bedroom apartments, with associated parking and storage.</t>
  </si>
  <si>
    <t>Bonnell</t>
  </si>
  <si>
    <t>W/16/1828</t>
  </si>
  <si>
    <t>03004</t>
  </si>
  <si>
    <t>114</t>
  </si>
  <si>
    <t>114 Station Lane</t>
  </si>
  <si>
    <t>Station Lane</t>
  </si>
  <si>
    <t>Outline application with all matters reserved, except access, for erection of 2no. detached houses after demolition of existing bungalow</t>
  </si>
  <si>
    <t>Bamforth</t>
  </si>
  <si>
    <t>W/16/2117</t>
  </si>
  <si>
    <t>03006</t>
  </si>
  <si>
    <t>Flat A,</t>
  </si>
  <si>
    <t>Flat A, 25 Sherbourne Place</t>
  </si>
  <si>
    <t>25 Sherbourne Place</t>
  </si>
  <si>
    <t>Newbold</t>
  </si>
  <si>
    <t>Demolition of existing boundary wall and erection of detached coach house to provide a 1 bed dwellinghouse</t>
  </si>
  <si>
    <t>Biran</t>
  </si>
  <si>
    <t>W/16/2129</t>
  </si>
  <si>
    <t>03007</t>
  </si>
  <si>
    <t>38 High Street &amp; 1 Court Street</t>
  </si>
  <si>
    <t>Erection of second floor extension and alterations to the first floor to provide 4no. 1 bedroom flats</t>
  </si>
  <si>
    <t>Clarke</t>
  </si>
  <si>
    <t>W/16/2188</t>
  </si>
  <si>
    <t>03008</t>
  </si>
  <si>
    <t>27</t>
  </si>
  <si>
    <t>27 Clemens Street</t>
  </si>
  <si>
    <t>Erection of two storey rear extension to form 3 new self-contained flats, incorporating 1 existing flat and associated works</t>
  </si>
  <si>
    <t>PARKES</t>
  </si>
  <si>
    <t>W/16/2197</t>
  </si>
  <si>
    <t>03009</t>
  </si>
  <si>
    <t>Land  between Nos. 156 &amp; 152</t>
  </si>
  <si>
    <t>Land  between Nos. 156 &amp; 152 Aylesbury Road</t>
  </si>
  <si>
    <t>Aylesbury Road</t>
  </si>
  <si>
    <t>Erection of 2 no. 3 bed residential dwellings with associated works.</t>
  </si>
  <si>
    <t>Paterson and Gains</t>
  </si>
  <si>
    <t>W/16/2209</t>
  </si>
  <si>
    <t>03010</t>
  </si>
  <si>
    <t>4 Windsor Street</t>
  </si>
  <si>
    <t>Windsor Street</t>
  </si>
  <si>
    <t>Erection of a two and three storey dwelling after demolition of existing building</t>
  </si>
  <si>
    <t>Patten</t>
  </si>
  <si>
    <t>W/16/2247</t>
  </si>
  <si>
    <t>03011</t>
  </si>
  <si>
    <t>2 Gerrard Street, Warwick</t>
  </si>
  <si>
    <t>Gerrard Street</t>
  </si>
  <si>
    <t>Erection of detached 3 bedroomed dwellinghouse, associated works and 2 parking spaces</t>
  </si>
  <si>
    <t>Lewthwaite</t>
  </si>
  <si>
    <t>W/15/1972</t>
  </si>
  <si>
    <t>03012</t>
  </si>
  <si>
    <t>High Chimneys</t>
  </si>
  <si>
    <t>High Chimneys, Lapworth Street, Bushwood</t>
  </si>
  <si>
    <t>Conversion of redundant agricultural building into one residential dwelling</t>
  </si>
  <si>
    <t>W/16/0039</t>
  </si>
  <si>
    <t>03013</t>
  </si>
  <si>
    <t>73 St Helens Road</t>
  </si>
  <si>
    <t>St Helens Road</t>
  </si>
  <si>
    <t>Erection of two storey side extension and change of use from HMO (Use Class C4) to a 9 bedroomed HMO (Sui Generis) (one additional unit equivalent)</t>
  </si>
  <si>
    <t>Bedsit (ie. HIMO)</t>
  </si>
  <si>
    <t>HMO Shared House/ Flat C4</t>
  </si>
  <si>
    <t>Ellis</t>
  </si>
  <si>
    <t>W/16/0789</t>
  </si>
  <si>
    <t>03017</t>
  </si>
  <si>
    <t>land adjacent Hill View</t>
  </si>
  <si>
    <t>land adjacent Hill View, Offchurch Road</t>
  </si>
  <si>
    <t>Proposed conversion of redundant agricultural building to a holiday let.</t>
  </si>
  <si>
    <t>Elliott</t>
  </si>
  <si>
    <t>W/16/0882</t>
  </si>
  <si>
    <t>03019</t>
  </si>
  <si>
    <t>43</t>
  </si>
  <si>
    <t>43 Waverley Road</t>
  </si>
  <si>
    <t>Change of use from Veterinary Surgery (Use Class D1) to Residential Institution (Use Class C2)</t>
  </si>
  <si>
    <t>P Lightfoot Esq</t>
  </si>
  <si>
    <t>W/16/1162</t>
  </si>
  <si>
    <t>03020</t>
  </si>
  <si>
    <t>172</t>
  </si>
  <si>
    <t>172 Emscote Road</t>
  </si>
  <si>
    <t>Conversion of existing workshop &amp; retail shop and existing flat to 2 residential flats</t>
  </si>
  <si>
    <t>W/16/1203</t>
  </si>
  <si>
    <t>03021</t>
  </si>
  <si>
    <t>Peacock Hotel, 149</t>
  </si>
  <si>
    <t>Peacock Hotel</t>
  </si>
  <si>
    <t>Resubmission of the previously approved but lapsed planning permission ref: W/13/1204 for the change of use of from Hotel (Use Class C1) to a House in Multiple Occupation (HMO) (Sui Generis) and the insertion of 3no. additional windows (37 bedrooms - equivalent to nine dwellings)</t>
  </si>
  <si>
    <t>Kang</t>
  </si>
  <si>
    <t>W/16/1352</t>
  </si>
  <si>
    <t>03022</t>
  </si>
  <si>
    <t>20 Warwick Street</t>
  </si>
  <si>
    <t>Change of use from office / storage to two flats above existing shop with altered access.</t>
  </si>
  <si>
    <t>White</t>
  </si>
  <si>
    <t>W/16/1569</t>
  </si>
  <si>
    <t>03023</t>
  </si>
  <si>
    <t>Land adjacent 76</t>
  </si>
  <si>
    <t>Land adjacent 76 Montague Road</t>
  </si>
  <si>
    <t>Change of use and conversion of existing storage building, including erection of rear dormers and front porch, to dwelling house (Use Class C3)</t>
  </si>
  <si>
    <t>Currie</t>
  </si>
  <si>
    <t>W/16/1740</t>
  </si>
  <si>
    <t>03024</t>
  </si>
  <si>
    <t>Victoria Lodge Hotel, 180</t>
  </si>
  <si>
    <t>Victoria Lodge Hotel</t>
  </si>
  <si>
    <t>Change of use from guest house to 11 bedroom HMO (Sui Generis) (equivalent to two dwellings)</t>
  </si>
  <si>
    <t>Palmer</t>
  </si>
  <si>
    <t>W/15/1665</t>
  </si>
  <si>
    <t>03025</t>
  </si>
  <si>
    <t>Lapworth Farm</t>
  </si>
  <si>
    <t>Lapworth Farm, Spring Lane</t>
  </si>
  <si>
    <t>Alterations and conversion of existing two storey former barn to two dwellings with demolition of leanto and hardstanding under and replacement of existing garages with two new garages (appeal decision)</t>
  </si>
  <si>
    <t>Bull</t>
  </si>
  <si>
    <t>W/15/1900</t>
  </si>
  <si>
    <t>03026</t>
  </si>
  <si>
    <t>Arden Wold</t>
  </si>
  <si>
    <t>Wolverton Road</t>
  </si>
  <si>
    <t>Old Posthouse</t>
  </si>
  <si>
    <t>Silk</t>
  </si>
  <si>
    <t>W/16/0624</t>
  </si>
  <si>
    <t>03028</t>
  </si>
  <si>
    <t>Bericote Farm</t>
  </si>
  <si>
    <t>Bericote Road</t>
  </si>
  <si>
    <t>Application for prior approval for a proposed change of use from agricultural building to a dwellinghouse (Use Class C3) (no details of construction submitted - part of separate application) (effectively outline - not monitored yet)</t>
  </si>
  <si>
    <t>Prior Notification Outline</t>
  </si>
  <si>
    <t>Grimes</t>
  </si>
  <si>
    <t>W/16/0648</t>
  </si>
  <si>
    <t>03029</t>
  </si>
  <si>
    <t>Agricultural building</t>
  </si>
  <si>
    <t>Agricultural building, Land off Pit Hill</t>
  </si>
  <si>
    <t>Land off Pit Hill</t>
  </si>
  <si>
    <t>Application for prior approval for a proposed change of use from an agricultural building to 1no. dwellinghouse (Use Class C3). (Part A only). (effectively an outline - not to be monitored yet)</t>
  </si>
  <si>
    <t>Shepherd</t>
  </si>
  <si>
    <t>W/16/0822</t>
  </si>
  <si>
    <t>03030</t>
  </si>
  <si>
    <t>Mousley Hill Farm</t>
  </si>
  <si>
    <t>Fletchers Lane</t>
  </si>
  <si>
    <t>Prior Approval for the change of use of an agricultural building to form one dwelling (Class C3) (effectively outline - not monitered at this stage)</t>
  </si>
  <si>
    <t>Ketley</t>
  </si>
  <si>
    <t>W/16/1344</t>
  </si>
  <si>
    <t>03031</t>
  </si>
  <si>
    <t>Rowington Grange</t>
  </si>
  <si>
    <t>Mill Lane</t>
  </si>
  <si>
    <t>Notification for Prior Approval for proposed change of use of agricultural building to a dwelling house. (effectively an outline - not monitored yet)</t>
  </si>
  <si>
    <t>Hammon</t>
  </si>
  <si>
    <t>W/16/1645</t>
  </si>
  <si>
    <t>03032</t>
  </si>
  <si>
    <t>Building A &amp; B, Leam Lodge Farm</t>
  </si>
  <si>
    <t>Eathorpe Fields Road</t>
  </si>
  <si>
    <t>Notification for Prior Approval for proposed change of use of Agricultural Buildings to a dwelling house ( Class C3)</t>
  </si>
  <si>
    <t>Waverley Dev Ltd</t>
  </si>
  <si>
    <t>W/16/1791</t>
  </si>
  <si>
    <t>03033</t>
  </si>
  <si>
    <t>16 The Square</t>
  </si>
  <si>
    <t>Prior notification of change of use from first and second floor offices to single dwelling</t>
  </si>
  <si>
    <t>Green</t>
  </si>
  <si>
    <t>W/16/2349</t>
  </si>
  <si>
    <t>03035</t>
  </si>
  <si>
    <t>Barn adjacent to Park Farm</t>
  </si>
  <si>
    <t>Application for prior approval for a proposed change of use from an agricultural building to a dwellinghouse (Use Class C3)</t>
  </si>
  <si>
    <t>Rogers</t>
  </si>
  <si>
    <t>W/16/1652</t>
  </si>
  <si>
    <t>03036</t>
  </si>
  <si>
    <t>Land off Bakers Lane</t>
  </si>
  <si>
    <t>Knowle</t>
  </si>
  <si>
    <t>Prior Approval Notification for proposed change of use of an agricultural building to a dwelling house</t>
  </si>
  <si>
    <t>WINTERBURN</t>
  </si>
  <si>
    <t>W/16/1457</t>
  </si>
  <si>
    <t>03037</t>
  </si>
  <si>
    <t>11 Union Road</t>
  </si>
  <si>
    <t>Conversion of existing shop with flat over to create 2no. flats to include a first floor rear extension and other external alterations including the formation of new window openings</t>
  </si>
  <si>
    <t>Vickery</t>
  </si>
  <si>
    <t>W/16/2293</t>
  </si>
  <si>
    <t>03038</t>
  </si>
  <si>
    <t>14 Warwick New Road and 45 Warwick Place</t>
  </si>
  <si>
    <t>Partial demolition of extensions to original house, demolition of existing bungalow and erection of 2no. new semi-detached dwellings to the north of the site with the provision of new access. Alterations to existing house to convert halls of residence back to a single dwelling.</t>
  </si>
  <si>
    <t>Jewsons (not including Dairy site)</t>
  </si>
  <si>
    <t>Completions 2011-2017 (Net)</t>
  </si>
  <si>
    <t>b) Commitments @ April 2017 (Net)</t>
  </si>
  <si>
    <t>h) Allocated Sites Villages</t>
  </si>
  <si>
    <t>c) Small SHLAA Sites</t>
  </si>
  <si>
    <t>d) Windfalls Trajectory (based on Windfalls Paper 2016 - Doc HO29PM)</t>
  </si>
  <si>
    <t>e) Canalside &amp; Employment Regeneration Areas</t>
  </si>
  <si>
    <t xml:space="preserve"> f) Allocated Brownfield Sites</t>
  </si>
  <si>
    <t xml:space="preserve"> g) Allocated Greenfield Sites</t>
  </si>
  <si>
    <t>b) Commitments -  Care Homes</t>
  </si>
  <si>
    <t>a) All Sites  - Summary of Actual and Forecast Completions</t>
  </si>
  <si>
    <t>Woodside Training Centre (H40 (part))</t>
  </si>
  <si>
    <t>Crewe Gardens (H40 (part))</t>
  </si>
  <si>
    <t>Southcrest Farm (H40 (part))</t>
  </si>
  <si>
    <t>East of Kenilworth (Thickthorn) (H06)</t>
  </si>
  <si>
    <t>East of Warwick Road, Kenilworth (H41)</t>
  </si>
  <si>
    <t>Oak Lea, Finham (H08)</t>
  </si>
  <si>
    <t>Land at Westwood Heath (H42)</t>
  </si>
  <si>
    <t>Land at Kings Hill Lane (H43)</t>
  </si>
  <si>
    <t>Land at Hazelmere/Little Acre (H45)</t>
  </si>
  <si>
    <t>East of Whitnash (H03)</t>
  </si>
  <si>
    <t>Edge of Warwick, Leamington, Whitnash</t>
  </si>
  <si>
    <t xml:space="preserve">Edge of Kenilworth </t>
  </si>
  <si>
    <t>Edge of Coventry</t>
  </si>
  <si>
    <t>B) Commitments</t>
  </si>
  <si>
    <t>NoComps18</t>
  </si>
  <si>
    <t>NoStarts18</t>
  </si>
  <si>
    <t>Accom Type</t>
  </si>
  <si>
    <t>Date Comm</t>
  </si>
  <si>
    <t>Alveston Developments</t>
  </si>
  <si>
    <t>20110320</t>
  </si>
  <si>
    <t>02262</t>
  </si>
  <si>
    <t>Conversion of retail to 18 flats (1st floor)</t>
  </si>
  <si>
    <t>Mr &amp; Mrs Atwal</t>
  </si>
  <si>
    <t>20101416</t>
  </si>
  <si>
    <t>B A Bahi</t>
  </si>
  <si>
    <t>20091292</t>
  </si>
  <si>
    <t>02420</t>
  </si>
  <si>
    <t>C/U 1st &amp; 2nd floor offices to flats</t>
  </si>
  <si>
    <t>G Vale</t>
  </si>
  <si>
    <t>20110308</t>
  </si>
  <si>
    <t>20090251</t>
  </si>
  <si>
    <t>20110116</t>
  </si>
  <si>
    <t>Duncan-Smith Homes</t>
  </si>
  <si>
    <t>20100647</t>
  </si>
  <si>
    <t>02478</t>
  </si>
  <si>
    <t>119</t>
  </si>
  <si>
    <t>Conversion of house to 2 flats</t>
  </si>
  <si>
    <t>Accommodation for students, visitors and staff (as updated at EiP, 2017 - EXAM164)</t>
  </si>
  <si>
    <t>R Hodges</t>
  </si>
  <si>
    <t>20101099</t>
  </si>
  <si>
    <t>02515</t>
  </si>
  <si>
    <t>Willow House, Cheswood Grange</t>
  </si>
  <si>
    <t>Land at Willow House</t>
  </si>
  <si>
    <t>Replacement dwelling (demolition of 2 dwellings)</t>
  </si>
  <si>
    <t>P Warwick</t>
  </si>
  <si>
    <t>20121537</t>
  </si>
  <si>
    <t>02552</t>
  </si>
  <si>
    <t>Land at Honiley Hall</t>
  </si>
  <si>
    <t>Church Road</t>
  </si>
  <si>
    <t>Mr Hall</t>
  </si>
  <si>
    <t>20121189</t>
  </si>
  <si>
    <t>Wappenbury Hall</t>
  </si>
  <si>
    <t>Barn conversion to live/work unit</t>
  </si>
  <si>
    <t>Mr &amp; Mrs Tisdale</t>
  </si>
  <si>
    <t>20130171</t>
  </si>
  <si>
    <t>02578</t>
  </si>
  <si>
    <t>Groom's Cottage, Woodcote Lodge</t>
  </si>
  <si>
    <t>Goom's Cottage</t>
  </si>
  <si>
    <t>Conversion of Cottage/Stables to dwelling</t>
  </si>
  <si>
    <t>Mr Grove</t>
  </si>
  <si>
    <t>20130227</t>
  </si>
  <si>
    <t>02580</t>
  </si>
  <si>
    <t>The Rye House</t>
  </si>
  <si>
    <t>C/U barn to dwelling</t>
  </si>
  <si>
    <t>Mr Richard Wood</t>
  </si>
  <si>
    <t>20130942</t>
  </si>
  <si>
    <t>02587</t>
  </si>
  <si>
    <t>Kites Nest Farm</t>
  </si>
  <si>
    <t>C/U barns to 3 dwellings</t>
  </si>
  <si>
    <t>20131067</t>
  </si>
  <si>
    <t>02603</t>
  </si>
  <si>
    <t>8-10</t>
  </si>
  <si>
    <t>Conversion of restaurant to 2no. 2BH</t>
  </si>
  <si>
    <t>Stoneway Estates Ltd</t>
  </si>
  <si>
    <t>20131095</t>
  </si>
  <si>
    <t>02604</t>
  </si>
  <si>
    <t>Bushwood Hall</t>
  </si>
  <si>
    <t>Bushwood Lane</t>
  </si>
  <si>
    <t>C/U barn to 2 dwellings</t>
  </si>
  <si>
    <t>Mr Dyal Dhami</t>
  </si>
  <si>
    <t>20131118</t>
  </si>
  <si>
    <t>02608</t>
  </si>
  <si>
    <t>15</t>
  </si>
  <si>
    <t>Watersfield Gardens</t>
  </si>
  <si>
    <t>Mr &amp; Mrs Brar</t>
  </si>
  <si>
    <t>20131789</t>
  </si>
  <si>
    <t>02609</t>
  </si>
  <si>
    <t>13a</t>
  </si>
  <si>
    <t>Park Street</t>
  </si>
  <si>
    <t>Extension to provide 1 new dwelling</t>
  </si>
  <si>
    <t>Revisions to the core building approved under Phase 2 reserved matters ref: W/15/0474 to provide Close Care Units in place of the approved Care Home together with associated works (full planning application to replace the existing outline permissions (refs: W13/0464 and W14/1322) for that part of the site only) (49 beds x 66% = 32 units equiv)</t>
  </si>
  <si>
    <t>Mr &amp; Mrs Jackson</t>
  </si>
  <si>
    <t>2013/0490</t>
  </si>
  <si>
    <t>02616</t>
  </si>
  <si>
    <t>Long Meadow</t>
  </si>
  <si>
    <t>Packwood Lane</t>
  </si>
  <si>
    <t>Paul Wootton</t>
  </si>
  <si>
    <t>20131550</t>
  </si>
  <si>
    <t>02622</t>
  </si>
  <si>
    <t>Erection of 7 affordable homes</t>
  </si>
  <si>
    <t>Dunne &amp; Lovell</t>
  </si>
  <si>
    <t>20131618</t>
  </si>
  <si>
    <t>Erection of dwelling (1x4B)</t>
  </si>
  <si>
    <t>A Murdoch</t>
  </si>
  <si>
    <t>20130778</t>
  </si>
  <si>
    <t>C/U barns from offices to 2 dwellings</t>
  </si>
  <si>
    <t>Beauchamp Financial Services</t>
  </si>
  <si>
    <t>20130874</t>
  </si>
  <si>
    <t>02642</t>
  </si>
  <si>
    <t>Beauchamp House, 1</t>
  </si>
  <si>
    <t>Beauchamp House</t>
  </si>
  <si>
    <t>Kenilworth Road</t>
  </si>
  <si>
    <t>Mr A Hume</t>
  </si>
  <si>
    <t>20140625</t>
  </si>
  <si>
    <t>02818</t>
  </si>
  <si>
    <t>2a</t>
  </si>
  <si>
    <t>2a Leam, Terrace, Leamington Spa</t>
  </si>
  <si>
    <t>Application for Prior approval for a change of use of the first floor from offices (B1a) to a single dwelling house (C3)</t>
  </si>
  <si>
    <t>W/15/2006</t>
  </si>
  <si>
    <t>03042</t>
  </si>
  <si>
    <t>Land off Waverley Road</t>
  </si>
  <si>
    <t>Refurbishment and extension of exisiting building to create student residential accomodation  (8 bed)</t>
  </si>
  <si>
    <t>W/16/1139</t>
  </si>
  <si>
    <t>03043</t>
  </si>
  <si>
    <t>65 residentail units and 1533sqm of retail on ground floor</t>
  </si>
  <si>
    <t>Spitfire</t>
  </si>
  <si>
    <t>W/16/1169</t>
  </si>
  <si>
    <t>03044</t>
  </si>
  <si>
    <t>Aylesbury House Hotel</t>
  </si>
  <si>
    <t>Conversion of hotel to form 5 dwellings and development of further 14 dwellings</t>
  </si>
  <si>
    <t>Singh</t>
  </si>
  <si>
    <t>W/16/1830</t>
  </si>
  <si>
    <t>03046</t>
  </si>
  <si>
    <t>Manor Farm House</t>
  </si>
  <si>
    <t>Manor</t>
  </si>
  <si>
    <t>Erection of 9 dwellings</t>
  </si>
  <si>
    <t>Back</t>
  </si>
  <si>
    <t>2018</t>
  </si>
  <si>
    <t>W/16/2080</t>
  </si>
  <si>
    <t>03047</t>
  </si>
  <si>
    <t>Single 4 bed dwelling</t>
  </si>
  <si>
    <t>Landlord Furniture</t>
  </si>
  <si>
    <t>W/16/2282</t>
  </si>
  <si>
    <t>03049</t>
  </si>
  <si>
    <t>Change of use from offices to 10 bed HMO</t>
  </si>
  <si>
    <t>Wyatt</t>
  </si>
  <si>
    <t>W/17/0141</t>
  </si>
  <si>
    <t>03050</t>
  </si>
  <si>
    <t>Warboro Farm</t>
  </si>
  <si>
    <t>Hampton on the Hill</t>
  </si>
  <si>
    <t>Henley Road</t>
  </si>
  <si>
    <t>Conversion of agricultural building to 2 dwellings</t>
  </si>
  <si>
    <t>Shahid</t>
  </si>
  <si>
    <t>W/17/0183</t>
  </si>
  <si>
    <t>03051</t>
  </si>
  <si>
    <t>30</t>
  </si>
  <si>
    <t>Regent Street</t>
  </si>
  <si>
    <t>Change of use from B1 to 1no flat</t>
  </si>
  <si>
    <t>Been Bar</t>
  </si>
  <si>
    <t>W/17/0252</t>
  </si>
  <si>
    <t>03053</t>
  </si>
  <si>
    <t>Chandos Street</t>
  </si>
  <si>
    <t>Conversion of A3 ro 3 flats and development of further 3 flats (6 total)</t>
  </si>
  <si>
    <t>Braich</t>
  </si>
  <si>
    <t>W/17/0277</t>
  </si>
  <si>
    <t>03054</t>
  </si>
  <si>
    <t>Warwick Place</t>
  </si>
  <si>
    <t>Conversion of part of a dwelling into 2 flats</t>
  </si>
  <si>
    <t>Taylor Wimpey</t>
  </si>
  <si>
    <t>W/17/0440</t>
  </si>
  <si>
    <t>03059</t>
  </si>
  <si>
    <t>Bemridge Close</t>
  </si>
  <si>
    <t>Erection of 63 dwellings</t>
  </si>
  <si>
    <t>W/17/0465</t>
  </si>
  <si>
    <t>03060</t>
  </si>
  <si>
    <t>Conversion and extension of existing building to form 6 flats and A1 ground floor</t>
  </si>
  <si>
    <t>Butler</t>
  </si>
  <si>
    <t>W/17/0466</t>
  </si>
  <si>
    <t>03061</t>
  </si>
  <si>
    <t>Dun Cow</t>
  </si>
  <si>
    <t>Change of use from public house to 2 flats</t>
  </si>
  <si>
    <t>Peachy</t>
  </si>
  <si>
    <t>W/17/0606</t>
  </si>
  <si>
    <t>03062</t>
  </si>
  <si>
    <t>13-15</t>
  </si>
  <si>
    <t>Demolition of ancillary buildings and erection of 2 flats and 4 bed student flat</t>
  </si>
  <si>
    <t>Suden</t>
  </si>
  <si>
    <t>W/17/0720</t>
  </si>
  <si>
    <t>03063</t>
  </si>
  <si>
    <t>52-54</t>
  </si>
  <si>
    <t>Queen Street</t>
  </si>
  <si>
    <t>Sub-division of a singe dwelling to form 2 dwellings</t>
  </si>
  <si>
    <t>Payton</t>
  </si>
  <si>
    <t>W/17/0762</t>
  </si>
  <si>
    <t>03064</t>
  </si>
  <si>
    <t>131</t>
  </si>
  <si>
    <t>Cape Road</t>
  </si>
  <si>
    <t>Change of use from C2 to 4 flats</t>
  </si>
  <si>
    <t>Holdsworth Construction</t>
  </si>
  <si>
    <t>W/17/0815</t>
  </si>
  <si>
    <t>03066</t>
  </si>
  <si>
    <t>Demolition of existing dwelling and erection of 2 dwellings</t>
  </si>
  <si>
    <t>Orbit</t>
  </si>
  <si>
    <t>W/17/0823</t>
  </si>
  <si>
    <t>03067</t>
  </si>
  <si>
    <t>Cubbington Road</t>
  </si>
  <si>
    <t>Demolition of existing building and erection of church and 25 dwellings</t>
  </si>
  <si>
    <t>Glover</t>
  </si>
  <si>
    <t>W/17/0911</t>
  </si>
  <si>
    <t>03068</t>
  </si>
  <si>
    <t>Cannings Farm</t>
  </si>
  <si>
    <t>Canada Lane</t>
  </si>
  <si>
    <t>Converstion of agricultural buildings to 2 dwellings</t>
  </si>
  <si>
    <t>W/17/0913</t>
  </si>
  <si>
    <t>03069</t>
  </si>
  <si>
    <t>Landlord Furniture, 104</t>
  </si>
  <si>
    <t>Stonewater</t>
  </si>
  <si>
    <t>W/17/0998</t>
  </si>
  <si>
    <t>03070</t>
  </si>
  <si>
    <t>Elisabeth the Chef</t>
  </si>
  <si>
    <t>St Mary's Road</t>
  </si>
  <si>
    <t>Demolition of bakery erection of 40 dwellings</t>
  </si>
  <si>
    <t>Sahota</t>
  </si>
  <si>
    <t>W/17/1000</t>
  </si>
  <si>
    <t>03071</t>
  </si>
  <si>
    <t>23</t>
  </si>
  <si>
    <t>Conversion of existing 6 flats to create 10 flats</t>
  </si>
  <si>
    <t>Space GK</t>
  </si>
  <si>
    <t>W/17/1098</t>
  </si>
  <si>
    <t>03073</t>
  </si>
  <si>
    <t>31</t>
  </si>
  <si>
    <t>Refurbishment, partial demolition of care home to create 3 apartments and 4 apartments
Demolition of dwelling and erection of replacement dwelling</t>
  </si>
  <si>
    <t>Parkes</t>
  </si>
  <si>
    <t>W/17/1216</t>
  </si>
  <si>
    <t>03074</t>
  </si>
  <si>
    <t>land adj 156 / 152</t>
  </si>
  <si>
    <t>Eerection of 2 dwellings</t>
  </si>
  <si>
    <t>Nicol</t>
  </si>
  <si>
    <t>W/17/1224</t>
  </si>
  <si>
    <t>03075</t>
  </si>
  <si>
    <t>4 Acres Salad</t>
  </si>
  <si>
    <t>Change of use from agricultural to dwelling</t>
  </si>
  <si>
    <t>Branagh</t>
  </si>
  <si>
    <t>W/17/1245</t>
  </si>
  <si>
    <t>03076</t>
  </si>
  <si>
    <t>Land south of Briardene</t>
  </si>
  <si>
    <t>Honiley Road</t>
  </si>
  <si>
    <t>Bains</t>
  </si>
  <si>
    <t>W/17/1264</t>
  </si>
  <si>
    <t>03077</t>
  </si>
  <si>
    <t>Weston House</t>
  </si>
  <si>
    <t>Weston under Wetherley</t>
  </si>
  <si>
    <t>Redevelopment of public house into dwelling</t>
  </si>
  <si>
    <t>W/17/1268</t>
  </si>
  <si>
    <t>03078</t>
  </si>
  <si>
    <t>Change of use from a single flat to 2 flats</t>
  </si>
  <si>
    <t>W/17/1294</t>
  </si>
  <si>
    <t>03079</t>
  </si>
  <si>
    <t>St Nicholas Terrace</t>
  </si>
  <si>
    <t>Erection of 1 dwelling</t>
  </si>
  <si>
    <t>Antona</t>
  </si>
  <si>
    <t>W/17/1301</t>
  </si>
  <si>
    <t>03080</t>
  </si>
  <si>
    <t>33</t>
  </si>
  <si>
    <t>Watling Road</t>
  </si>
  <si>
    <t>Erection of dwelling attached to No. 33)</t>
  </si>
  <si>
    <t>Martin</t>
  </si>
  <si>
    <t>W/17/1348</t>
  </si>
  <si>
    <t>03081</t>
  </si>
  <si>
    <t>land adj 1a</t>
  </si>
  <si>
    <t>Glasshouse Lane</t>
  </si>
  <si>
    <t>W/17/1385</t>
  </si>
  <si>
    <t>03082</t>
  </si>
  <si>
    <t>Flat 1, 17</t>
  </si>
  <si>
    <t>Charlotte Street</t>
  </si>
  <si>
    <t>Conversion of basement flat to 2 dwellings</t>
  </si>
  <si>
    <t>Sagars</t>
  </si>
  <si>
    <t>W/17/1412</t>
  </si>
  <si>
    <t>03083</t>
  </si>
  <si>
    <t>88</t>
  </si>
  <si>
    <t>Conversion of existing flat to 2 dwellings</t>
  </si>
  <si>
    <t>Leamington Home Guard Club</t>
  </si>
  <si>
    <t>W/17/1457</t>
  </si>
  <si>
    <t>03084</t>
  </si>
  <si>
    <t>Portland Street</t>
  </si>
  <si>
    <t>Alteration and extension of club to provide 4 dwellings on first and second floor</t>
  </si>
  <si>
    <t>Regent Property Development</t>
  </si>
  <si>
    <t>W/17/1496</t>
  </si>
  <si>
    <t>03085</t>
  </si>
  <si>
    <t>Oakhurst, 27</t>
  </si>
  <si>
    <t>Starstone</t>
  </si>
  <si>
    <t>W/17/1541</t>
  </si>
  <si>
    <t>03086</t>
  </si>
  <si>
    <t>4 - 6</t>
  </si>
  <si>
    <t>Victoria Terrace</t>
  </si>
  <si>
    <t>Change of use to a 12 bed HMO</t>
  </si>
  <si>
    <t>Robinson</t>
  </si>
  <si>
    <t>W/17/1559</t>
  </si>
  <si>
    <t>03087</t>
  </si>
  <si>
    <t>Spinaway</t>
  </si>
  <si>
    <t>Church Lane</t>
  </si>
  <si>
    <t>Erection of single dwelling</t>
  </si>
  <si>
    <t>Smith</t>
  </si>
  <si>
    <t>W/17/1573</t>
  </si>
  <si>
    <t>03088</t>
  </si>
  <si>
    <t>Church Street</t>
  </si>
  <si>
    <t>Change of use from office to residential</t>
  </si>
  <si>
    <t>Talbot Homes</t>
  </si>
  <si>
    <t>W/17/1612</t>
  </si>
  <si>
    <t>03089</t>
  </si>
  <si>
    <t>Erection of 8 dwellings</t>
  </si>
  <si>
    <t>Forte Projects</t>
  </si>
  <si>
    <t>W/17/1639</t>
  </si>
  <si>
    <t>03090</t>
  </si>
  <si>
    <t>The Bungalow</t>
  </si>
  <si>
    <t>Demolition of existing bugalow and development of 2 dwellings</t>
  </si>
  <si>
    <t>Hussey</t>
  </si>
  <si>
    <t>W/17/1658</t>
  </si>
  <si>
    <t>03091</t>
  </si>
  <si>
    <t>Oakfield</t>
  </si>
  <si>
    <t>Erection of 2 dwellings</t>
  </si>
  <si>
    <t>Baskerville Wharf</t>
  </si>
  <si>
    <t>W/17/1664</t>
  </si>
  <si>
    <t>03092</t>
  </si>
  <si>
    <t>Change of use of flat to 4bed HMO</t>
  </si>
  <si>
    <t>Jinks</t>
  </si>
  <si>
    <t>W/17/1721</t>
  </si>
  <si>
    <t>03094</t>
  </si>
  <si>
    <t>Old Beams</t>
  </si>
  <si>
    <t>Erection of new dwelling</t>
  </si>
  <si>
    <t>W/17/1761</t>
  </si>
  <si>
    <t>03096</t>
  </si>
  <si>
    <t>Aylesbury Cottage, 152-158</t>
  </si>
  <si>
    <t>Aylesbury Street</t>
  </si>
  <si>
    <t>Baily</t>
  </si>
  <si>
    <t>W/17/1811</t>
  </si>
  <si>
    <t>03097</t>
  </si>
  <si>
    <t>Windy Arbour</t>
  </si>
  <si>
    <t>Hatchback Ltd</t>
  </si>
  <si>
    <t>W/17/1822</t>
  </si>
  <si>
    <t>03098</t>
  </si>
  <si>
    <t>52-60</t>
  </si>
  <si>
    <t>Conversion of second floor to 2 x 6 bed flats</t>
  </si>
  <si>
    <t>JR Gill Investments</t>
  </si>
  <si>
    <t>W/17/1828</t>
  </si>
  <si>
    <t>03099</t>
  </si>
  <si>
    <t>121-123</t>
  </si>
  <si>
    <t>Conversion, extension of reseraunt and change of use to 6 student flats with 23 rooms total</t>
  </si>
  <si>
    <t>Allingham-Mills</t>
  </si>
  <si>
    <t>W/17/1893</t>
  </si>
  <si>
    <t>03100</t>
  </si>
  <si>
    <t>Barrowfield Lane</t>
  </si>
  <si>
    <t>Change of use and conversion of 1 dwelling into 2 flats</t>
  </si>
  <si>
    <t>Aghdassi</t>
  </si>
  <si>
    <t>W/17/1991</t>
  </si>
  <si>
    <t>03101</t>
  </si>
  <si>
    <t>Brunswick Street</t>
  </si>
  <si>
    <t>Conversion of lower ground floor to flat</t>
  </si>
  <si>
    <t>W/17/2040</t>
  </si>
  <si>
    <t>03103</t>
  </si>
  <si>
    <t>Edinburgh Crescent</t>
  </si>
  <si>
    <t>Sub division of existing dwelling to form 2 dwellings</t>
  </si>
  <si>
    <t>Medwell Hyde Property Solutions</t>
  </si>
  <si>
    <t>W/17/2084</t>
  </si>
  <si>
    <t>03104</t>
  </si>
  <si>
    <t>Conversion of barns and outhouses to provide 3 dwellings</t>
  </si>
  <si>
    <t>O'Sullivan</t>
  </si>
  <si>
    <t>W/17/2095</t>
  </si>
  <si>
    <t>03105</t>
  </si>
  <si>
    <t>Newnham Road</t>
  </si>
  <si>
    <t>Demolition of garage and erection of 2 dwellings</t>
  </si>
  <si>
    <t>Hartog</t>
  </si>
  <si>
    <t>W/17/2104</t>
  </si>
  <si>
    <t>03106</t>
  </si>
  <si>
    <t>Offa House</t>
  </si>
  <si>
    <t>Village Street</t>
  </si>
  <si>
    <t>Conversion from retreat (sui generis) to dwelling</t>
  </si>
  <si>
    <t>Parkroy</t>
  </si>
  <si>
    <t>W/17/2343</t>
  </si>
  <si>
    <t>03108</t>
  </si>
  <si>
    <t>Demolition of exisiting building and erection of 8 flats</t>
  </si>
  <si>
    <t>Trustees of the Lucy Price Sunday School</t>
  </si>
  <si>
    <t>W/17/2347</t>
  </si>
  <si>
    <t>03109</t>
  </si>
  <si>
    <t>Baginton School (Sunday School Rooms)</t>
  </si>
  <si>
    <t>Demolition of former Sunday school and erection of 2 new dwellings</t>
  </si>
  <si>
    <t>Diffen</t>
  </si>
  <si>
    <t>W/18/0067</t>
  </si>
  <si>
    <t>03110</t>
  </si>
  <si>
    <t>The Mill</t>
  </si>
  <si>
    <t>Shrewley</t>
  </si>
  <si>
    <t>Conversion of craft workshops to dwelling</t>
  </si>
  <si>
    <t>W/18/0263</t>
  </si>
  <si>
    <t>03111</t>
  </si>
  <si>
    <t>land rear of 215</t>
  </si>
  <si>
    <t>Erection of single story dwelling</t>
  </si>
  <si>
    <t>Court</t>
  </si>
  <si>
    <t>W/16/1187</t>
  </si>
  <si>
    <t>03112</t>
  </si>
  <si>
    <t>land adj 8</t>
  </si>
  <si>
    <t>Erection of 2 semi-detached dwellings</t>
  </si>
  <si>
    <t>Rai</t>
  </si>
  <si>
    <t>W/16/1823</t>
  </si>
  <si>
    <t>03114</t>
  </si>
  <si>
    <t>25</t>
  </si>
  <si>
    <t>Beauchamp Road</t>
  </si>
  <si>
    <t>Demolition of warehouse and 1 dwelling and erection of 3 apartments and 6 houses</t>
  </si>
  <si>
    <t>Telford</t>
  </si>
  <si>
    <t>W/16/2108</t>
  </si>
  <si>
    <t>03115</t>
  </si>
  <si>
    <t>Park House, 6</t>
  </si>
  <si>
    <t>Adcock Drive</t>
  </si>
  <si>
    <t>Demolition of garage and erection of a new dwelling</t>
  </si>
  <si>
    <t>W/16/2157</t>
  </si>
  <si>
    <t>03116</t>
  </si>
  <si>
    <t>Land at former Bryants Nursery</t>
  </si>
  <si>
    <t>Demolition of office and erection of 3 dwellings</t>
  </si>
  <si>
    <t>Bythell</t>
  </si>
  <si>
    <t>W/17/0265</t>
  </si>
  <si>
    <t>03118</t>
  </si>
  <si>
    <t>Land on North side</t>
  </si>
  <si>
    <t>Reserved matters for W/16/1576</t>
  </si>
  <si>
    <t>Dickinson</t>
  </si>
  <si>
    <t>W/17/1071</t>
  </si>
  <si>
    <t>03124</t>
  </si>
  <si>
    <t>Unit 1</t>
  </si>
  <si>
    <t>Moss Street</t>
  </si>
  <si>
    <t>Variation of Condition 2 (drawing nos.) of planning permission ref: W/15/2154 (Demolition of existing commercial buildings and erection of a 47 bedroomed House in Multiple Occupation (HMO)) granted on appeal on 30th December 2016.</t>
  </si>
  <si>
    <t>Nason</t>
  </si>
  <si>
    <t>W/16/0680</t>
  </si>
  <si>
    <t>03125</t>
  </si>
  <si>
    <t>73 - 75</t>
  </si>
  <si>
    <t>Prior notification of proposed change of use of existing use class B1 (offices) to use class C3 (dwelling houses)</t>
  </si>
  <si>
    <t>No Dwellings</t>
  </si>
  <si>
    <t>Total for sites &gt;10</t>
  </si>
  <si>
    <t>Total (all sites)</t>
  </si>
  <si>
    <t>Total for &gt; 10</t>
  </si>
  <si>
    <t>Kenilworth school (H09)</t>
  </si>
  <si>
    <t>Kenilworth VI Form (H12)</t>
  </si>
  <si>
    <t>b) Commitments - Students &amp; HMOs</t>
  </si>
  <si>
    <t>No dwellings</t>
  </si>
  <si>
    <t>Number of Students and / or Rooms</t>
  </si>
  <si>
    <t>Part demolition of warehouse, development creating 3 student cluster flats of 9, 10 &amp; 4 units</t>
  </si>
  <si>
    <t>Delivery assumption (sites &lt; 10)</t>
  </si>
  <si>
    <t>Delivery (total)</t>
  </si>
  <si>
    <t>Projections</t>
  </si>
  <si>
    <t>Court Street Area (residual excl. sites with pp)</t>
  </si>
  <si>
    <t>AC Lloyd</t>
  </si>
  <si>
    <t>W/17/1724</t>
  </si>
  <si>
    <t>Land at Meadow House / Kingswood Farm</t>
  </si>
  <si>
    <t>Development of 38 dwellings</t>
  </si>
  <si>
    <t>Kanwar</t>
  </si>
  <si>
    <t>W/17/2328</t>
  </si>
  <si>
    <t>9 to 11</t>
  </si>
  <si>
    <t>Conversion of storage and extension to provide 3 dwellings</t>
  </si>
  <si>
    <t>Able construction</t>
  </si>
  <si>
    <t>W/18/0282</t>
  </si>
  <si>
    <t>Reserved matters for W/18/0272 - 3 dwellings</t>
  </si>
  <si>
    <t>Michael</t>
  </si>
  <si>
    <t>W/17/0754</t>
  </si>
  <si>
    <t>Reserved matters for W/15/1556</t>
  </si>
  <si>
    <t>W/17/1483</t>
  </si>
  <si>
    <t>Reserved matters for W/16/0838 erection of 1 dwelling</t>
  </si>
  <si>
    <t>W/16/1204</t>
  </si>
  <si>
    <t>Demolition of existing nightclub and erection of a 4 storey building containing 8 no. multiple occupancy apartments.</t>
  </si>
  <si>
    <t>W/14/0023</t>
  </si>
  <si>
    <t>No bedrooms</t>
  </si>
  <si>
    <t>Idex Site, Charles Street</t>
  </si>
  <si>
    <t>Lime Avenue (not including W/16/1830)</t>
  </si>
  <si>
    <t>Heathcote Hill Farmhouse</t>
  </si>
  <si>
    <t>Edmondscote Manor</t>
  </si>
  <si>
    <t>Allotments, Rugby Road (H25)</t>
  </si>
  <si>
    <t>Opp. Willow Street Meadow (H26)</t>
  </si>
  <si>
    <t>South of Arras Blvrd H27)</t>
  </si>
  <si>
    <t>South of Lloyd Close (H51)</t>
  </si>
  <si>
    <t>S of The Stables (H31)</t>
  </si>
  <si>
    <t>R/O Brome Hall Lane (H32)</t>
  </si>
  <si>
    <t>Former Police HQ (DS22)</t>
  </si>
  <si>
    <t>N of Rosswood Farm (H19)</t>
  </si>
  <si>
    <t>Burrow Hill Nursery (H24)</t>
  </si>
  <si>
    <t>N of Birmingham Road (H28)</t>
  </si>
  <si>
    <t>Gallows Hill West (H46a - part)</t>
  </si>
  <si>
    <t>Lower Heathcote Farm TRIANGLE (H02 - part)</t>
  </si>
  <si>
    <t>Gallagher Triangle (Europa Way) (H01 - part)</t>
  </si>
  <si>
    <t>W/15/1357</t>
  </si>
  <si>
    <t>b) Commitments - Care Homes @ April 2018 (Net)</t>
  </si>
  <si>
    <t>b) Commitments - Student Halls  @ April 2018 (Net)</t>
  </si>
  <si>
    <t>Supply</t>
  </si>
  <si>
    <t>No. of years supply</t>
  </si>
  <si>
    <t>Annual requirement</t>
  </si>
  <si>
    <t>Requirement (18/19 - 22/23)</t>
  </si>
  <si>
    <t>Please note that although the table below shows no of rooms, a ratio of 1.8 rooms/1 dwelling has been applied.  It is the dwelling figure that is used in the projection columns.</t>
  </si>
  <si>
    <t>Please note that although the table below shows no of rooms, a ratio of 2.5 rooms/1 dwelling has been applied.  It is the dwelling figure that is used in the projection columns.</t>
  </si>
  <si>
    <t>Golf Club Car Park (H37)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</si>
</sst>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29"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1"/>
      <color rgb="FFFF0000"/>
      <name val="Calibri"/>
      <family val="2"/>
      <scheme val="minor"/>
    </font>
    <font>
      <sz val="11"/>
      <color theme="4"/>
      <name val="Calibri"/>
      <family val="2"/>
      <scheme val="minor"/>
    </font>
    <font>
      <b/>
      <sz val="11"/>
      <name val="Calibri"/>
      <family val="2"/>
      <scheme val="minor"/>
    </font>
    <font>
      <sz val="10"/>
      <name val="MS Sans Serif"/>
      <family val="2"/>
    </font>
    <font>
      <sz val="9"/>
      <color indexed="81"/>
      <name val="Tahoma"/>
      <family val="2"/>
    </font>
    <font>
      <b/>
      <sz val="9"/>
      <color indexed="81"/>
      <name val="Tahoma"/>
      <family val="2"/>
    </font>
    <font>
      <b/>
      <u/>
      <sz val="11"/>
      <name val="Calibri"/>
      <family val="2"/>
      <scheme val="minor"/>
    </font>
    <font>
      <b/>
      <u/>
      <sz val="11"/>
      <color theme="1"/>
      <name val="Calibri"/>
      <family val="2"/>
      <scheme val="minor"/>
    </font>
    <font>
      <u/>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1"/>
      <name val="Calibri"/>
      <family val="2"/>
    </font>
    <font>
      <i/>
      <sz val="11"/>
      <color theme="0" tint="-0.249977111117893"/>
      <name val="Calibri"/>
      <family val="2"/>
      <scheme val="minor"/>
    </font>
    <font>
      <i/>
      <sz val="11"/>
      <color rgb="FF000000"/>
      <name val="Calibri"/>
      <family val="2"/>
    </font>
    <font>
      <b/>
      <i/>
      <sz val="11"/>
      <color theme="1"/>
      <name val="Calibri"/>
      <family val="2"/>
      <scheme val="minor"/>
    </font>
    <font>
      <i/>
      <sz val="11"/>
      <color theme="1"/>
      <name val="Calibri"/>
      <family val="2"/>
      <scheme val="minor"/>
    </font>
    <font>
      <b/>
      <u val="double"/>
      <sz val="11"/>
      <color theme="1"/>
      <name val="Calibri"/>
      <family val="2"/>
      <scheme val="minor"/>
    </font>
    <font>
      <b/>
      <sz val="16"/>
      <color theme="1"/>
      <name val="Calibri"/>
      <family val="2"/>
      <scheme val="minor"/>
    </font>
    <font>
      <b/>
      <sz val="11"/>
      <color rgb="FFFF0000"/>
      <name val="Calibri"/>
      <family val="2"/>
      <scheme val="minor"/>
    </font>
    <font>
      <b/>
      <sz val="12"/>
      <color theme="1"/>
      <name val="Calibri"/>
      <family val="2"/>
      <scheme val="minor"/>
    </font>
    <font>
      <b/>
      <sz val="12"/>
      <color rgb="FF000000"/>
      <name val="Calibri"/>
      <family val="2"/>
    </font>
    <font>
      <sz val="12"/>
      <color theme="1"/>
      <name val="Calibri"/>
      <family val="2"/>
      <scheme val="minor"/>
    </font>
    <font>
      <i/>
      <sz val="12"/>
      <color theme="0" tint="-0.249977111117893"/>
      <name val="Calibri"/>
      <family val="2"/>
      <scheme val="minor"/>
    </font>
    <font>
      <b/>
      <i/>
      <sz val="12"/>
      <color theme="0" tint="-0.249977111117893"/>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C0C0C0"/>
        <bgColor rgb="FFC0C0C0"/>
      </patternFill>
    </fill>
    <fill>
      <patternFill patternType="solid">
        <fgColor theme="6"/>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0.24994659260841701"/>
        <bgColor indexed="64"/>
      </patternFill>
    </fill>
    <fill>
      <patternFill patternType="solid">
        <fgColor theme="5"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style="thin">
        <color theme="0" tint="-0.34998626667073579"/>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rgb="FFD0D7E5"/>
      </left>
      <right/>
      <top style="thin">
        <color rgb="FFD0D7E5"/>
      </top>
      <bottom style="thin">
        <color rgb="FFD0D7E5"/>
      </bottom>
      <diagonal/>
    </border>
    <border>
      <left style="thin">
        <color theme="0" tint="-0.34998626667073579"/>
      </left>
      <right style="thin">
        <color theme="0" tint="-0.34998626667073579"/>
      </right>
      <top/>
      <bottom style="thin">
        <color theme="0" tint="-0.34998626667073579"/>
      </bottom>
      <diagonal/>
    </border>
    <border>
      <left style="thin">
        <color rgb="FFD0D7E5"/>
      </left>
      <right style="thin">
        <color rgb="FFD0D7E5"/>
      </right>
      <top style="thin">
        <color rgb="FFD0D7E5"/>
      </top>
      <bottom/>
      <diagonal/>
    </border>
    <border>
      <left style="thin">
        <color rgb="FFD0D7E5"/>
      </left>
      <right style="thin">
        <color rgb="FFD0D7E5"/>
      </right>
      <top/>
      <bottom style="thin">
        <color rgb="FFD0D7E5"/>
      </bottom>
      <diagonal/>
    </border>
    <border>
      <left style="thin">
        <color rgb="FFD0D7E5"/>
      </left>
      <right style="thin">
        <color rgb="FFD0D7E5"/>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style="thin">
        <color rgb="FFD0D7E5"/>
      </left>
      <right/>
      <top/>
      <bottom/>
      <diagonal/>
    </border>
    <border>
      <left style="thin">
        <color rgb="FFD0D7E5"/>
      </left>
      <right style="thin">
        <color rgb="FFD0D7E5"/>
      </right>
      <top/>
      <bottom/>
      <diagonal/>
    </border>
  </borders>
  <cellStyleXfs count="14">
    <xf numFmtId="0" fontId="0"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246">
    <xf numFmtId="0" fontId="0" fillId="0" borderId="0" xfId="0"/>
    <xf numFmtId="0" fontId="1" fillId="0" borderId="0" xfId="0" applyFont="1"/>
    <xf numFmtId="0" fontId="0" fillId="0" borderId="0" xfId="0" applyAlignment="1">
      <alignment wrapText="1"/>
    </xf>
    <xf numFmtId="0" fontId="1" fillId="2" borderId="2" xfId="0" applyFont="1" applyFill="1" applyBorder="1"/>
    <xf numFmtId="0" fontId="1" fillId="2" borderId="3" xfId="0" applyFont="1" applyFill="1" applyBorder="1"/>
    <xf numFmtId="0" fontId="1" fillId="2" borderId="1" xfId="0" applyFont="1" applyFill="1" applyBorder="1"/>
    <xf numFmtId="0" fontId="3" fillId="0" borderId="0" xfId="0" applyFont="1"/>
    <xf numFmtId="9" fontId="0" fillId="0" borderId="0" xfId="0" applyNumberFormat="1"/>
    <xf numFmtId="0" fontId="4" fillId="0" borderId="0" xfId="0" applyFont="1"/>
    <xf numFmtId="0" fontId="5" fillId="0" borderId="0" xfId="0" applyFont="1"/>
    <xf numFmtId="1" fontId="0" fillId="0" borderId="0" xfId="0" applyNumberFormat="1"/>
    <xf numFmtId="0" fontId="1" fillId="0" borderId="0" xfId="0" applyFont="1" applyAlignment="1">
      <alignment wrapText="1"/>
    </xf>
    <xf numFmtId="0" fontId="6" fillId="0" borderId="0" xfId="0" applyFont="1"/>
    <xf numFmtId="0" fontId="1" fillId="0" borderId="1" xfId="0" applyFont="1" applyBorder="1"/>
    <xf numFmtId="0" fontId="0" fillId="0" borderId="0" xfId="0"/>
    <xf numFmtId="10" fontId="0" fillId="0" borderId="0" xfId="0" applyNumberFormat="1" applyAlignment="1">
      <alignment horizontal="left"/>
    </xf>
    <xf numFmtId="0" fontId="0" fillId="0" borderId="0" xfId="0"/>
    <xf numFmtId="0" fontId="1" fillId="0" borderId="0" xfId="0" applyFont="1"/>
    <xf numFmtId="1" fontId="1" fillId="0" borderId="0" xfId="0" applyNumberFormat="1" applyFont="1"/>
    <xf numFmtId="0" fontId="4" fillId="0" borderId="0" xfId="0" applyFont="1" applyFill="1"/>
    <xf numFmtId="0" fontId="10" fillId="0" borderId="0" xfId="0" applyFont="1"/>
    <xf numFmtId="1" fontId="11" fillId="0" borderId="0" xfId="0" applyNumberFormat="1" applyFont="1"/>
    <xf numFmtId="0" fontId="12" fillId="0" borderId="0" xfId="0" applyFont="1"/>
    <xf numFmtId="0" fontId="0" fillId="0" borderId="0" xfId="0" applyBorder="1"/>
    <xf numFmtId="0" fontId="1" fillId="0" borderId="0" xfId="0" applyFont="1" applyBorder="1"/>
    <xf numFmtId="1" fontId="1" fillId="0" borderId="0" xfId="0" applyNumberFormat="1" applyFont="1" applyFill="1"/>
    <xf numFmtId="1" fontId="0" fillId="0" borderId="0" xfId="0" applyNumberFormat="1" applyFill="1"/>
    <xf numFmtId="0" fontId="11" fillId="0" borderId="0" xfId="0" applyFont="1"/>
    <xf numFmtId="1" fontId="0" fillId="0" borderId="0" xfId="0" applyNumberFormat="1" applyFill="1" applyAlignment="1"/>
    <xf numFmtId="1" fontId="0" fillId="0" borderId="0" xfId="0" applyNumberFormat="1" applyFont="1" applyFill="1"/>
    <xf numFmtId="0" fontId="0" fillId="0" borderId="0" xfId="0" applyFont="1" applyFill="1"/>
    <xf numFmtId="0" fontId="11" fillId="0" borderId="4" xfId="0" applyFont="1" applyBorder="1"/>
    <xf numFmtId="0" fontId="0" fillId="0" borderId="5" xfId="0" applyBorder="1"/>
    <xf numFmtId="0" fontId="0" fillId="0" borderId="8" xfId="0" applyBorder="1"/>
    <xf numFmtId="0" fontId="0" fillId="0" borderId="13" xfId="0" applyBorder="1"/>
    <xf numFmtId="0" fontId="0" fillId="0" borderId="9" xfId="0" applyBorder="1"/>
    <xf numFmtId="0" fontId="1" fillId="0" borderId="13" xfId="0" applyFont="1" applyBorder="1"/>
    <xf numFmtId="1" fontId="0" fillId="0" borderId="13" xfId="0" applyNumberFormat="1" applyBorder="1"/>
    <xf numFmtId="1" fontId="0" fillId="0" borderId="0" xfId="0" applyNumberFormat="1" applyBorder="1"/>
    <xf numFmtId="1" fontId="0" fillId="0" borderId="9" xfId="0" applyNumberFormat="1" applyBorder="1"/>
    <xf numFmtId="1" fontId="0" fillId="0" borderId="11" xfId="0" applyNumberFormat="1" applyBorder="1"/>
    <xf numFmtId="1" fontId="0" fillId="0" borderId="6" xfId="0" applyNumberFormat="1" applyBorder="1"/>
    <xf numFmtId="1" fontId="0" fillId="0" borderId="10" xfId="0" applyNumberFormat="1" applyBorder="1"/>
    <xf numFmtId="0" fontId="0" fillId="0" borderId="0" xfId="0" applyFill="1"/>
    <xf numFmtId="0" fontId="2" fillId="0" borderId="0" xfId="0" applyFont="1" applyFill="1"/>
    <xf numFmtId="0" fontId="17" fillId="0" borderId="0" xfId="0" applyFont="1"/>
    <xf numFmtId="0" fontId="19" fillId="0" borderId="0" xfId="0" applyFont="1"/>
    <xf numFmtId="0" fontId="20" fillId="0" borderId="0" xfId="0" applyFont="1"/>
    <xf numFmtId="1" fontId="20" fillId="0" borderId="0" xfId="0" applyNumberFormat="1" applyFont="1"/>
    <xf numFmtId="1" fontId="20" fillId="0" borderId="0" xfId="0" applyNumberFormat="1" applyFont="1" applyFill="1"/>
    <xf numFmtId="1" fontId="11" fillId="0" borderId="0" xfId="0" applyNumberFormat="1" applyFont="1" applyFill="1"/>
    <xf numFmtId="1" fontId="11" fillId="0" borderId="0" xfId="0" applyNumberFormat="1" applyFont="1" applyAlignment="1">
      <alignment horizontal="center"/>
    </xf>
    <xf numFmtId="0" fontId="22" fillId="0" borderId="0" xfId="0" applyFont="1"/>
    <xf numFmtId="14" fontId="0" fillId="0" borderId="0" xfId="0" applyNumberFormat="1"/>
    <xf numFmtId="0" fontId="14" fillId="3" borderId="1" xfId="0" applyFont="1" applyFill="1" applyBorder="1" applyAlignment="1" applyProtection="1">
      <alignment horizontal="center" vertical="center" wrapText="1"/>
    </xf>
    <xf numFmtId="0" fontId="1" fillId="0" borderId="0" xfId="0" applyFont="1" applyBorder="1" applyAlignment="1">
      <alignment horizontal="right"/>
    </xf>
    <xf numFmtId="0" fontId="0" fillId="0" borderId="0" xfId="0" applyNumberFormat="1"/>
    <xf numFmtId="0" fontId="0" fillId="0" borderId="0" xfId="0" pivotButton="1"/>
    <xf numFmtId="0" fontId="0" fillId="0" borderId="0" xfId="0" applyAlignment="1">
      <alignment horizontal="left"/>
    </xf>
    <xf numFmtId="0" fontId="11" fillId="0" borderId="0" xfId="0" applyFont="1" applyAlignment="1">
      <alignment horizontal="left"/>
    </xf>
    <xf numFmtId="1" fontId="12" fillId="0" borderId="0" xfId="0" applyNumberFormat="1" applyFont="1"/>
    <xf numFmtId="164" fontId="0" fillId="0" borderId="0" xfId="0" applyNumberFormat="1"/>
    <xf numFmtId="0" fontId="0" fillId="0" borderId="0" xfId="0" applyFont="1" applyBorder="1"/>
    <xf numFmtId="0" fontId="1" fillId="2" borderId="0" xfId="0" applyFont="1" applyFill="1" applyBorder="1"/>
    <xf numFmtId="0" fontId="1" fillId="0" borderId="0" xfId="0" applyFont="1" applyFill="1" applyBorder="1"/>
    <xf numFmtId="10" fontId="12" fillId="0" borderId="0" xfId="0" applyNumberFormat="1" applyFont="1" applyFill="1"/>
    <xf numFmtId="0" fontId="0" fillId="0" borderId="1" xfId="0" applyBorder="1"/>
    <xf numFmtId="1" fontId="0" fillId="0" borderId="1" xfId="0" applyNumberFormat="1" applyFill="1" applyBorder="1" applyAlignment="1"/>
    <xf numFmtId="1" fontId="0" fillId="0" borderId="1" xfId="0" applyNumberFormat="1" applyFont="1" applyFill="1" applyBorder="1"/>
    <xf numFmtId="0" fontId="0" fillId="0" borderId="1" xfId="0" applyFont="1" applyFill="1" applyBorder="1"/>
    <xf numFmtId="1" fontId="0" fillId="0" borderId="1" xfId="0" applyNumberFormat="1" applyFill="1" applyBorder="1"/>
    <xf numFmtId="1" fontId="2" fillId="0" borderId="1" xfId="0" applyNumberFormat="1" applyFont="1" applyFill="1" applyBorder="1"/>
    <xf numFmtId="1" fontId="1" fillId="0" borderId="1" xfId="0" applyNumberFormat="1" applyFont="1" applyBorder="1"/>
    <xf numFmtId="0" fontId="0" fillId="0" borderId="14" xfId="0" applyBorder="1" applyAlignment="1">
      <alignment wrapText="1"/>
    </xf>
    <xf numFmtId="0" fontId="0" fillId="0" borderId="14" xfId="0" applyBorder="1"/>
    <xf numFmtId="0" fontId="0" fillId="4" borderId="14" xfId="0" applyFill="1" applyBorder="1"/>
    <xf numFmtId="0" fontId="0" fillId="0" borderId="14" xfId="0" applyFill="1" applyBorder="1"/>
    <xf numFmtId="0" fontId="1" fillId="0" borderId="14" xfId="0" applyFont="1" applyBorder="1"/>
    <xf numFmtId="0" fontId="2" fillId="0" borderId="14" xfId="0" applyFont="1" applyFill="1" applyBorder="1"/>
    <xf numFmtId="0" fontId="16" fillId="0" borderId="14" xfId="0" applyFont="1" applyFill="1" applyBorder="1" applyAlignment="1" applyProtection="1">
      <alignment vertical="center" wrapText="1"/>
    </xf>
    <xf numFmtId="0" fontId="10" fillId="0" borderId="14" xfId="0" applyFont="1" applyBorder="1"/>
    <xf numFmtId="0" fontId="10" fillId="0" borderId="14" xfId="0" applyFont="1" applyFill="1" applyBorder="1"/>
    <xf numFmtId="1" fontId="10" fillId="0" borderId="14" xfId="0" applyNumberFormat="1" applyFont="1" applyFill="1" applyBorder="1"/>
    <xf numFmtId="0" fontId="0" fillId="0" borderId="14" xfId="0" applyFill="1" applyBorder="1" applyAlignment="1">
      <alignment wrapText="1"/>
    </xf>
    <xf numFmtId="1" fontId="0" fillId="0" borderId="14" xfId="0" applyNumberFormat="1" applyBorder="1"/>
    <xf numFmtId="1" fontId="0" fillId="0" borderId="14" xfId="0" applyNumberFormat="1" applyFill="1" applyBorder="1"/>
    <xf numFmtId="1" fontId="11" fillId="0" borderId="14" xfId="0" applyNumberFormat="1" applyFont="1" applyBorder="1"/>
    <xf numFmtId="0" fontId="6" fillId="0" borderId="14" xfId="0" applyFont="1" applyBorder="1"/>
    <xf numFmtId="0" fontId="0" fillId="0" borderId="14" xfId="0" applyFont="1" applyFill="1" applyBorder="1"/>
    <xf numFmtId="0" fontId="2" fillId="5" borderId="14" xfId="0" applyFont="1" applyFill="1" applyBorder="1"/>
    <xf numFmtId="0" fontId="0" fillId="0" borderId="14" xfId="0" applyFont="1" applyFill="1" applyBorder="1" applyAlignment="1">
      <alignment vertical="top" wrapText="1"/>
    </xf>
    <xf numFmtId="0" fontId="1" fillId="0" borderId="14" xfId="0" applyFont="1" applyBorder="1" applyAlignment="1">
      <alignment vertical="center" wrapText="1"/>
    </xf>
    <xf numFmtId="0" fontId="1" fillId="0" borderId="14" xfId="0" applyFont="1" applyFill="1" applyBorder="1"/>
    <xf numFmtId="0" fontId="0" fillId="0" borderId="14" xfId="0" applyFont="1" applyBorder="1" applyAlignment="1">
      <alignment vertical="center" wrapText="1"/>
    </xf>
    <xf numFmtId="0" fontId="11" fillId="0" borderId="14" xfId="0" applyFont="1" applyBorder="1"/>
    <xf numFmtId="0" fontId="11" fillId="0" borderId="14" xfId="0" applyFont="1" applyBorder="1" applyAlignment="1">
      <alignment vertical="center" wrapText="1"/>
    </xf>
    <xf numFmtId="0" fontId="11" fillId="0" borderId="14" xfId="0" applyFont="1" applyFill="1" applyBorder="1" applyAlignment="1">
      <alignment vertical="center" wrapText="1"/>
    </xf>
    <xf numFmtId="0" fontId="11" fillId="0" borderId="14" xfId="0" applyFont="1" applyFill="1" applyBorder="1"/>
    <xf numFmtId="0" fontId="0" fillId="0" borderId="14" xfId="0" applyFont="1" applyBorder="1"/>
    <xf numFmtId="0" fontId="21" fillId="0" borderId="14" xfId="0" applyFont="1" applyFill="1" applyBorder="1" applyAlignment="1">
      <alignment vertical="center" wrapText="1"/>
    </xf>
    <xf numFmtId="0" fontId="21" fillId="0" borderId="14" xfId="0" applyFont="1" applyBorder="1"/>
    <xf numFmtId="0" fontId="0" fillId="0" borderId="14" xfId="0" pivotButton="1" applyBorder="1"/>
    <xf numFmtId="0" fontId="0" fillId="0" borderId="14" xfId="0" applyBorder="1" applyAlignment="1">
      <alignment horizontal="left"/>
    </xf>
    <xf numFmtId="0" fontId="0" fillId="0" borderId="14" xfId="0" applyNumberFormat="1" applyBorder="1"/>
    <xf numFmtId="0" fontId="0" fillId="0" borderId="14" xfId="0" applyBorder="1" applyAlignment="1">
      <alignment horizontal="left" indent="1"/>
    </xf>
    <xf numFmtId="0" fontId="0" fillId="0" borderId="0" xfId="0" applyFont="1" applyFill="1" applyBorder="1"/>
    <xf numFmtId="2" fontId="0" fillId="0" borderId="0" xfId="0" applyNumberFormat="1"/>
    <xf numFmtId="0" fontId="0" fillId="5" borderId="1" xfId="0" applyFont="1" applyFill="1" applyBorder="1"/>
    <xf numFmtId="0" fontId="0" fillId="0" borderId="0" xfId="0"/>
    <xf numFmtId="0" fontId="0" fillId="8" borderId="0" xfId="0" applyFill="1"/>
    <xf numFmtId="0" fontId="0" fillId="8" borderId="14" xfId="0" applyFill="1" applyBorder="1"/>
    <xf numFmtId="0" fontId="0" fillId="0" borderId="18" xfId="0" applyFill="1" applyBorder="1"/>
    <xf numFmtId="0" fontId="0" fillId="0" borderId="14" xfId="0" applyFill="1" applyBorder="1"/>
    <xf numFmtId="0" fontId="0" fillId="5" borderId="0" xfId="0" applyFill="1"/>
    <xf numFmtId="0" fontId="0" fillId="0" borderId="14" xfId="0" applyBorder="1"/>
    <xf numFmtId="0" fontId="0" fillId="5" borderId="14" xfId="0" applyFill="1" applyBorder="1"/>
    <xf numFmtId="0" fontId="2" fillId="8" borderId="14" xfId="0" applyFont="1" applyFill="1" applyBorder="1"/>
    <xf numFmtId="0" fontId="0" fillId="8" borderId="14" xfId="0" applyFont="1" applyFill="1" applyBorder="1"/>
    <xf numFmtId="1" fontId="0" fillId="0" borderId="0" xfId="0" applyNumberFormat="1" applyFill="1" applyBorder="1" applyAlignment="1"/>
    <xf numFmtId="0" fontId="0" fillId="6" borderId="0" xfId="0" applyFill="1"/>
    <xf numFmtId="0" fontId="0" fillId="6" borderId="14" xfId="0" applyFill="1" applyBorder="1"/>
    <xf numFmtId="0" fontId="1" fillId="6" borderId="14" xfId="0" applyFont="1" applyFill="1" applyBorder="1"/>
    <xf numFmtId="0" fontId="14" fillId="6" borderId="15" xfId="0" applyFont="1" applyFill="1" applyBorder="1" applyAlignment="1" applyProtection="1">
      <alignment horizontal="center" vertical="center" wrapText="1"/>
    </xf>
    <xf numFmtId="0" fontId="1" fillId="6" borderId="16" xfId="0" applyFont="1" applyFill="1" applyBorder="1"/>
    <xf numFmtId="0" fontId="2" fillId="5" borderId="14" xfId="0" applyFont="1" applyFill="1" applyBorder="1" applyAlignment="1"/>
    <xf numFmtId="0" fontId="1" fillId="5" borderId="13" xfId="0" applyFont="1" applyFill="1" applyBorder="1"/>
    <xf numFmtId="0" fontId="1" fillId="5" borderId="0" xfId="0" applyFont="1" applyFill="1" applyBorder="1"/>
    <xf numFmtId="0" fontId="1" fillId="5" borderId="7" xfId="0" applyFont="1" applyFill="1" applyBorder="1"/>
    <xf numFmtId="0" fontId="1" fillId="8" borderId="0" xfId="0" applyFont="1" applyFill="1" applyBorder="1"/>
    <xf numFmtId="0" fontId="2" fillId="5" borderId="19" xfId="0" applyFont="1" applyFill="1" applyBorder="1"/>
    <xf numFmtId="0" fontId="2" fillId="8" borderId="19" xfId="0" applyFont="1" applyFill="1" applyBorder="1"/>
    <xf numFmtId="0" fontId="0" fillId="5" borderId="21" xfId="0" applyFill="1" applyBorder="1"/>
    <xf numFmtId="0" fontId="0" fillId="8" borderId="21" xfId="0" applyFill="1" applyBorder="1"/>
    <xf numFmtId="0" fontId="2" fillId="8" borderId="21" xfId="0" applyFont="1" applyFill="1" applyBorder="1"/>
    <xf numFmtId="0" fontId="0" fillId="9" borderId="0" xfId="0" applyFill="1" applyAlignment="1">
      <alignment wrapText="1"/>
    </xf>
    <xf numFmtId="0" fontId="23" fillId="0" borderId="0" xfId="0" applyFont="1"/>
    <xf numFmtId="0" fontId="14" fillId="0" borderId="0" xfId="0" applyFont="1" applyFill="1" applyBorder="1" applyAlignment="1" applyProtection="1">
      <alignment horizontal="center" vertical="center" wrapText="1"/>
    </xf>
    <xf numFmtId="16" fontId="0" fillId="0" borderId="0" xfId="0" applyNumberFormat="1"/>
    <xf numFmtId="0" fontId="15" fillId="0" borderId="12" xfId="0" applyFont="1" applyFill="1" applyBorder="1" applyAlignment="1" applyProtection="1">
      <alignment horizontal="left" vertical="center" wrapText="1"/>
    </xf>
    <xf numFmtId="14" fontId="15" fillId="0" borderId="0" xfId="0" applyNumberFormat="1" applyFont="1" applyFill="1" applyBorder="1" applyAlignment="1" applyProtection="1">
      <alignment horizontal="right" vertical="center" wrapText="1"/>
    </xf>
    <xf numFmtId="14" fontId="15" fillId="0" borderId="12" xfId="0" applyNumberFormat="1" applyFont="1" applyFill="1" applyBorder="1" applyAlignment="1" applyProtection="1">
      <alignment horizontal="left" vertical="center" wrapText="1"/>
    </xf>
    <xf numFmtId="0" fontId="0" fillId="0" borderId="0" xfId="0"/>
    <xf numFmtId="0" fontId="22" fillId="0" borderId="0" xfId="0" applyFont="1"/>
    <xf numFmtId="0" fontId="14" fillId="3" borderId="17" xfId="0" applyFont="1" applyFill="1" applyBorder="1" applyAlignment="1" applyProtection="1">
      <alignment horizontal="center" vertical="center" wrapText="1"/>
    </xf>
    <xf numFmtId="0" fontId="0" fillId="0" borderId="0" xfId="0" applyAlignment="1">
      <alignment wrapText="1"/>
    </xf>
    <xf numFmtId="165" fontId="14" fillId="3" borderId="17" xfId="0" applyNumberFormat="1" applyFont="1" applyFill="1" applyBorder="1" applyAlignment="1" applyProtection="1">
      <alignment horizontal="center" vertical="center" wrapText="1"/>
    </xf>
    <xf numFmtId="0" fontId="1" fillId="6" borderId="17" xfId="0" applyFont="1" applyFill="1" applyBorder="1" applyAlignment="1">
      <alignment horizontal="center" vertical="center" wrapText="1"/>
    </xf>
    <xf numFmtId="0" fontId="15" fillId="0" borderId="20" xfId="0" applyFont="1" applyFill="1" applyBorder="1" applyAlignment="1" applyProtection="1">
      <alignment horizontal="left" vertical="center" wrapText="1"/>
    </xf>
    <xf numFmtId="0" fontId="15" fillId="0" borderId="12" xfId="0" applyFont="1" applyFill="1" applyBorder="1" applyAlignment="1" applyProtection="1">
      <alignment vertical="center" wrapText="1"/>
    </xf>
    <xf numFmtId="14" fontId="15" fillId="0" borderId="12" xfId="0" applyNumberFormat="1" applyFont="1" applyFill="1" applyBorder="1" applyAlignment="1" applyProtection="1">
      <alignment horizontal="right" vertical="center" wrapText="1"/>
    </xf>
    <xf numFmtId="0" fontId="15" fillId="0" borderId="12" xfId="0" applyFont="1" applyFill="1" applyBorder="1" applyAlignment="1" applyProtection="1">
      <alignment horizontal="right" vertical="center" wrapText="1"/>
    </xf>
    <xf numFmtId="0" fontId="15" fillId="0" borderId="0" xfId="0" applyFont="1" applyFill="1" applyBorder="1" applyAlignment="1" applyProtection="1">
      <alignment horizontal="right" vertical="center" wrapText="1"/>
    </xf>
    <xf numFmtId="165" fontId="15" fillId="0" borderId="12" xfId="0" applyNumberFormat="1" applyFont="1" applyFill="1" applyBorder="1" applyAlignment="1" applyProtection="1">
      <alignment horizontal="right" vertical="center" wrapText="1"/>
    </xf>
    <xf numFmtId="0" fontId="15" fillId="0" borderId="20" xfId="0" applyFont="1" applyFill="1" applyBorder="1" applyAlignment="1" applyProtection="1">
      <alignment vertical="center" wrapText="1"/>
    </xf>
    <xf numFmtId="0" fontId="0" fillId="0" borderId="0" xfId="0" applyFill="1"/>
    <xf numFmtId="165" fontId="15" fillId="0" borderId="0" xfId="0" applyNumberFormat="1" applyFont="1" applyFill="1" applyBorder="1" applyAlignment="1" applyProtection="1">
      <alignment horizontal="right" vertical="center" wrapText="1"/>
    </xf>
    <xf numFmtId="0" fontId="0" fillId="0" borderId="0" xfId="0" applyAlignment="1">
      <alignment vertical="center" wrapText="1"/>
    </xf>
    <xf numFmtId="0" fontId="0" fillId="0" borderId="12" xfId="0" applyBorder="1" applyAlignment="1">
      <alignment vertical="center" wrapText="1"/>
    </xf>
    <xf numFmtId="0" fontId="0" fillId="8" borderId="17" xfId="0" applyFill="1" applyBorder="1" applyAlignment="1">
      <alignment vertical="center" wrapText="1"/>
    </xf>
    <xf numFmtId="0" fontId="0" fillId="0" borderId="0" xfId="0" applyAlignment="1">
      <alignment horizontal="left" vertical="center" wrapText="1"/>
    </xf>
    <xf numFmtId="0" fontId="0" fillId="5" borderId="0" xfId="0" applyFill="1" applyAlignment="1">
      <alignment vertical="center" wrapText="1"/>
    </xf>
    <xf numFmtId="0" fontId="0" fillId="8" borderId="17" xfId="0" applyFill="1" applyBorder="1" applyAlignment="1">
      <alignment horizontal="left" vertical="center" wrapText="1"/>
    </xf>
    <xf numFmtId="0" fontId="0" fillId="0" borderId="0" xfId="0" applyFill="1" applyAlignment="1">
      <alignment vertical="center" wrapText="1"/>
    </xf>
    <xf numFmtId="0" fontId="18" fillId="7" borderId="23" xfId="0" applyFont="1" applyFill="1" applyBorder="1" applyAlignment="1" applyProtection="1">
      <alignment vertical="center" wrapText="1"/>
    </xf>
    <xf numFmtId="0" fontId="0" fillId="0" borderId="0" xfId="0" applyFill="1" applyBorder="1" applyAlignment="1">
      <alignment vertical="center" wrapText="1"/>
    </xf>
    <xf numFmtId="0" fontId="20" fillId="7" borderId="0" xfId="0" applyFont="1" applyFill="1" applyAlignment="1">
      <alignment vertical="center" wrapText="1"/>
    </xf>
    <xf numFmtId="0" fontId="18" fillId="7" borderId="12" xfId="0" applyFont="1" applyFill="1" applyBorder="1" applyAlignment="1" applyProtection="1">
      <alignment vertical="center" wrapText="1"/>
    </xf>
    <xf numFmtId="0" fontId="18" fillId="0" borderId="12" xfId="0" applyFont="1" applyFill="1" applyBorder="1" applyAlignment="1" applyProtection="1">
      <alignment vertical="center" wrapText="1"/>
    </xf>
    <xf numFmtId="0" fontId="0" fillId="0" borderId="0" xfId="0"/>
    <xf numFmtId="0" fontId="1" fillId="0" borderId="0" xfId="0" applyFont="1"/>
    <xf numFmtId="0" fontId="0" fillId="0" borderId="0" xfId="0" applyAlignment="1">
      <alignment wrapText="1"/>
    </xf>
    <xf numFmtId="0" fontId="1" fillId="0" borderId="1" xfId="0" applyFont="1" applyBorder="1"/>
    <xf numFmtId="0" fontId="12" fillId="0" borderId="0" xfId="0" applyFont="1"/>
    <xf numFmtId="1" fontId="20" fillId="0" borderId="0" xfId="0" applyNumberFormat="1" applyFont="1"/>
    <xf numFmtId="1" fontId="0" fillId="0" borderId="1" xfId="0" applyNumberFormat="1" applyFill="1" applyBorder="1" applyAlignment="1"/>
    <xf numFmtId="1" fontId="0" fillId="0" borderId="1" xfId="0" applyNumberFormat="1" applyFont="1" applyFill="1" applyBorder="1"/>
    <xf numFmtId="0" fontId="0" fillId="0" borderId="1" xfId="0" applyFont="1" applyFill="1" applyBorder="1"/>
    <xf numFmtId="1" fontId="0" fillId="0" borderId="1" xfId="0" applyNumberFormat="1" applyFill="1" applyBorder="1"/>
    <xf numFmtId="1" fontId="2" fillId="0" borderId="1" xfId="0" applyNumberFormat="1" applyFont="1" applyFill="1" applyBorder="1"/>
    <xf numFmtId="1" fontId="1" fillId="0" borderId="1" xfId="0" applyNumberFormat="1" applyFont="1" applyBorder="1"/>
    <xf numFmtId="0" fontId="0" fillId="0" borderId="14" xfId="0" applyFill="1" applyBorder="1"/>
    <xf numFmtId="0" fontId="2" fillId="0" borderId="14" xfId="0" applyFont="1" applyFill="1" applyBorder="1"/>
    <xf numFmtId="0" fontId="0" fillId="0" borderId="14" xfId="0" applyFont="1" applyFill="1" applyBorder="1"/>
    <xf numFmtId="0" fontId="0" fillId="0" borderId="14" xfId="0" applyFont="1" applyFill="1" applyBorder="1" applyAlignment="1">
      <alignment vertical="top" wrapText="1"/>
    </xf>
    <xf numFmtId="0" fontId="15" fillId="0" borderId="0" xfId="0" applyFont="1" applyFill="1" applyBorder="1" applyAlignment="1" applyProtection="1">
      <alignment horizontal="right" vertical="center" wrapText="1"/>
    </xf>
    <xf numFmtId="0" fontId="15" fillId="0" borderId="12" xfId="0" applyFont="1" applyFill="1" applyBorder="1" applyAlignment="1" applyProtection="1">
      <alignment vertical="center" wrapText="1"/>
    </xf>
    <xf numFmtId="14" fontId="15" fillId="0" borderId="12" xfId="0" applyNumberFormat="1" applyFont="1" applyFill="1" applyBorder="1" applyAlignment="1" applyProtection="1">
      <alignment horizontal="right" vertical="center" wrapText="1"/>
    </xf>
    <xf numFmtId="0" fontId="15" fillId="0" borderId="12" xfId="0" applyFont="1" applyFill="1" applyBorder="1" applyAlignment="1" applyProtection="1">
      <alignment horizontal="right" vertical="center" wrapText="1"/>
    </xf>
    <xf numFmtId="14" fontId="15" fillId="0" borderId="0" xfId="0" applyNumberFormat="1" applyFont="1" applyFill="1" applyBorder="1" applyAlignment="1" applyProtection="1">
      <alignment horizontal="right" vertical="center" wrapText="1"/>
    </xf>
    <xf numFmtId="0" fontId="15" fillId="0" borderId="20" xfId="0" applyFont="1" applyFill="1" applyBorder="1" applyAlignment="1" applyProtection="1">
      <alignment vertical="center" wrapText="1"/>
    </xf>
    <xf numFmtId="0" fontId="0" fillId="9" borderId="0" xfId="0" applyFill="1" applyAlignment="1">
      <alignment wrapText="1"/>
    </xf>
    <xf numFmtId="0" fontId="15" fillId="0" borderId="23" xfId="0" applyFont="1" applyFill="1" applyBorder="1" applyAlignment="1" applyProtection="1">
      <alignment horizontal="right" vertical="center" wrapText="1"/>
    </xf>
    <xf numFmtId="0" fontId="15" fillId="0" borderId="22" xfId="0" applyFont="1" applyFill="1" applyBorder="1" applyAlignment="1" applyProtection="1">
      <alignment horizontal="right" vertical="center" wrapText="1"/>
    </xf>
    <xf numFmtId="0" fontId="14" fillId="0" borderId="24" xfId="0" applyFont="1" applyFill="1" applyBorder="1" applyAlignment="1" applyProtection="1">
      <alignment horizontal="right" vertical="center" wrapText="1"/>
    </xf>
    <xf numFmtId="0" fontId="1" fillId="0" borderId="25" xfId="0" applyFont="1" applyBorder="1" applyAlignment="1">
      <alignment vertical="center" wrapText="1"/>
    </xf>
    <xf numFmtId="0" fontId="1" fillId="0" borderId="0" xfId="0" applyFont="1" applyAlignment="1">
      <alignment vertical="center" wrapText="1"/>
    </xf>
    <xf numFmtId="0" fontId="1" fillId="5" borderId="0" xfId="0" applyFont="1" applyFill="1" applyAlignment="1">
      <alignment vertical="center" wrapText="1"/>
    </xf>
    <xf numFmtId="0" fontId="15" fillId="0" borderId="0" xfId="0" applyFont="1" applyFill="1" applyBorder="1" applyAlignment="1" applyProtection="1">
      <alignment vertical="center" wrapText="1"/>
    </xf>
    <xf numFmtId="0" fontId="0" fillId="0" borderId="17" xfId="0" applyFill="1" applyBorder="1" applyAlignment="1">
      <alignment vertical="center" wrapText="1"/>
    </xf>
    <xf numFmtId="0" fontId="0" fillId="8" borderId="0" xfId="0" applyFill="1" applyBorder="1" applyAlignment="1">
      <alignment vertical="center" wrapText="1"/>
    </xf>
    <xf numFmtId="0" fontId="0" fillId="0" borderId="0" xfId="0" applyFont="1" applyFill="1" applyAlignment="1">
      <alignment vertical="center" wrapText="1"/>
    </xf>
    <xf numFmtId="0" fontId="2" fillId="8" borderId="0" xfId="0" applyFont="1" applyFill="1"/>
    <xf numFmtId="0" fontId="0" fillId="0" borderId="12" xfId="0" applyFill="1" applyBorder="1" applyAlignment="1">
      <alignment vertical="center" wrapText="1"/>
    </xf>
    <xf numFmtId="0" fontId="0" fillId="10" borderId="0" xfId="0" applyFill="1" applyAlignment="1">
      <alignment vertical="center" wrapText="1"/>
    </xf>
    <xf numFmtId="1" fontId="0" fillId="10" borderId="0" xfId="0" applyNumberFormat="1" applyFill="1" applyAlignment="1">
      <alignment vertical="center" wrapText="1"/>
    </xf>
    <xf numFmtId="0" fontId="14" fillId="10" borderId="27" xfId="0" applyFont="1" applyFill="1" applyBorder="1" applyAlignment="1" applyProtection="1">
      <alignment vertical="center" wrapText="1"/>
    </xf>
    <xf numFmtId="0" fontId="1" fillId="10" borderId="0" xfId="0" applyFont="1" applyFill="1"/>
    <xf numFmtId="0" fontId="15" fillId="0" borderId="28" xfId="0" applyFont="1" applyFill="1" applyBorder="1" applyAlignment="1" applyProtection="1">
      <alignment horizontal="right" vertical="center" wrapText="1"/>
    </xf>
    <xf numFmtId="16" fontId="15" fillId="0" borderId="0" xfId="0" applyNumberFormat="1" applyFont="1" applyFill="1" applyBorder="1" applyAlignment="1" applyProtection="1">
      <alignment vertical="center" wrapText="1"/>
    </xf>
    <xf numFmtId="0" fontId="15" fillId="0" borderId="27" xfId="0" applyFont="1" applyFill="1" applyBorder="1" applyAlignment="1" applyProtection="1">
      <alignment vertical="center" wrapText="1"/>
    </xf>
    <xf numFmtId="0" fontId="24" fillId="10" borderId="0" xfId="0" applyFont="1" applyFill="1" applyAlignment="1">
      <alignment vertical="center" wrapText="1"/>
    </xf>
    <xf numFmtId="0" fontId="3" fillId="10" borderId="0" xfId="0" applyFont="1" applyFill="1" applyAlignment="1">
      <alignment vertical="center" wrapText="1"/>
    </xf>
    <xf numFmtId="1" fontId="3" fillId="10" borderId="0" xfId="0" applyNumberFormat="1" applyFont="1" applyFill="1" applyAlignment="1">
      <alignment vertical="center" wrapText="1"/>
    </xf>
    <xf numFmtId="0" fontId="25" fillId="0" borderId="0" xfId="0" applyFont="1" applyFill="1" applyBorder="1" applyAlignment="1" applyProtection="1">
      <alignment vertical="center" wrapText="1"/>
    </xf>
    <xf numFmtId="0" fontId="24" fillId="1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14" fillId="0" borderId="26" xfId="0" applyFont="1" applyFill="1" applyBorder="1" applyAlignment="1" applyProtection="1">
      <alignment horizontal="right" vertical="center" wrapText="1"/>
    </xf>
    <xf numFmtId="0" fontId="26" fillId="0" borderId="0" xfId="0" applyFont="1"/>
    <xf numFmtId="14" fontId="26" fillId="0" borderId="0" xfId="0" applyNumberFormat="1" applyFont="1"/>
    <xf numFmtId="0" fontId="27" fillId="0" borderId="0" xfId="0" applyFont="1"/>
    <xf numFmtId="0" fontId="24" fillId="0" borderId="0" xfId="0" applyFont="1"/>
    <xf numFmtId="14" fontId="24" fillId="0" borderId="0" xfId="0" applyNumberFormat="1" applyFont="1"/>
    <xf numFmtId="0" fontId="28" fillId="0" borderId="0" xfId="0" applyFont="1"/>
    <xf numFmtId="1" fontId="15" fillId="0" borderId="12" xfId="0" applyNumberFormat="1" applyFont="1" applyFill="1" applyBorder="1" applyAlignment="1" applyProtection="1">
      <alignment horizontal="right" vertical="center" wrapText="1"/>
    </xf>
    <xf numFmtId="1" fontId="1" fillId="0" borderId="0" xfId="0" applyNumberFormat="1" applyFont="1" applyBorder="1" applyAlignment="1">
      <alignment vertical="center" wrapText="1"/>
    </xf>
    <xf numFmtId="1" fontId="14" fillId="0" borderId="26" xfId="0" applyNumberFormat="1" applyFont="1" applyFill="1" applyBorder="1" applyAlignment="1" applyProtection="1">
      <alignment horizontal="right" vertical="center" wrapText="1"/>
    </xf>
    <xf numFmtId="1" fontId="0" fillId="0" borderId="17" xfId="0" applyNumberFormat="1" applyFill="1" applyBorder="1" applyAlignment="1">
      <alignment vertical="center" wrapText="1"/>
    </xf>
    <xf numFmtId="0" fontId="2" fillId="0" borderId="14" xfId="0" applyFont="1" applyFill="1" applyBorder="1" applyAlignment="1"/>
    <xf numFmtId="0" fontId="2" fillId="0" borderId="14" xfId="0" applyFont="1" applyFill="1" applyBorder="1" applyAlignment="1">
      <alignment vertical="top"/>
    </xf>
    <xf numFmtId="0" fontId="2" fillId="0" borderId="19" xfId="0" applyFont="1" applyFill="1" applyBorder="1"/>
    <xf numFmtId="0" fontId="0" fillId="0" borderId="14" xfId="0" applyFill="1" applyBorder="1" applyAlignment="1">
      <alignment vertical="top"/>
    </xf>
    <xf numFmtId="0" fontId="0" fillId="0" borderId="21" xfId="0" applyFill="1" applyBorder="1"/>
    <xf numFmtId="1" fontId="1" fillId="0" borderId="26" xfId="0" applyNumberFormat="1" applyFont="1" applyBorder="1"/>
    <xf numFmtId="1" fontId="0" fillId="0" borderId="0" xfId="0" applyNumberFormat="1"/>
    <xf numFmtId="0" fontId="15" fillId="0" borderId="12" xfId="0" applyFont="1" applyFill="1" applyBorder="1" applyAlignment="1" applyProtection="1">
      <alignment vertical="center" wrapText="1"/>
    </xf>
    <xf numFmtId="14" fontId="15" fillId="0" borderId="12" xfId="0" applyNumberFormat="1" applyFont="1" applyFill="1" applyBorder="1" applyAlignment="1" applyProtection="1">
      <alignment horizontal="right" vertical="center" wrapText="1"/>
    </xf>
    <xf numFmtId="0" fontId="15" fillId="0" borderId="12" xfId="0" applyFont="1" applyFill="1" applyBorder="1" applyAlignment="1" applyProtection="1">
      <alignment horizontal="right" vertical="center" wrapText="1"/>
    </xf>
    <xf numFmtId="0" fontId="0" fillId="8" borderId="17" xfId="0" applyFill="1" applyBorder="1" applyAlignment="1">
      <alignment vertical="center" wrapText="1"/>
    </xf>
    <xf numFmtId="1" fontId="15" fillId="0" borderId="12" xfId="0" applyNumberFormat="1" applyFont="1" applyFill="1" applyBorder="1" applyAlignment="1" applyProtection="1">
      <alignment horizontal="right" vertical="center" wrapText="1"/>
    </xf>
    <xf numFmtId="0" fontId="1" fillId="0" borderId="26" xfId="0" applyFont="1" applyBorder="1"/>
    <xf numFmtId="2" fontId="1" fillId="0" borderId="26" xfId="0" applyNumberFormat="1" applyFont="1" applyFill="1" applyBorder="1"/>
    <xf numFmtId="0" fontId="0" fillId="0" borderId="0" xfId="0" applyFont="1"/>
    <xf numFmtId="0" fontId="0" fillId="0" borderId="19" xfId="0" applyFont="1" applyFill="1" applyBorder="1" applyAlignment="1">
      <alignment vertical="center"/>
    </xf>
    <xf numFmtId="0" fontId="0" fillId="0" borderId="18" xfId="0" applyFont="1" applyFill="1" applyBorder="1" applyAlignment="1">
      <alignment vertical="center"/>
    </xf>
    <xf numFmtId="0" fontId="0" fillId="0" borderId="21" xfId="0" applyFont="1" applyFill="1" applyBorder="1" applyAlignment="1">
      <alignment vertical="center"/>
    </xf>
  </cellXfs>
  <cellStyles count="14">
    <cellStyle name="Normal" xfId="0" builtinId="0"/>
    <cellStyle name="Normal 10" xfId="11"/>
    <cellStyle name="Normal 11" xfId="6"/>
    <cellStyle name="Normal 12" xfId="4"/>
    <cellStyle name="Normal 13" xfId="3"/>
    <cellStyle name="Normal 14" xfId="13"/>
    <cellStyle name="Normal 2" xfId="1"/>
    <cellStyle name="Normal 3" xfId="2"/>
    <cellStyle name="Normal 4" xfId="5"/>
    <cellStyle name="Normal 5" xfId="12"/>
    <cellStyle name="Normal 6" xfId="8"/>
    <cellStyle name="Normal 7" xfId="10"/>
    <cellStyle name="Normal 8" xfId="9"/>
    <cellStyle name="Normal 9" xfId="7"/>
  </cellStyles>
  <dxfs count="4">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i val="0"/>
      </font>
      <fill>
        <patternFill>
          <bgColor theme="6"/>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pivotCacheDefinition" Target="pivotCache/pivotCacheDefinition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pivotCacheDefinition" Target="pivotCache/pivotCacheDefiniti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pivotCacheDefinition" Target="pivotCache/pivotCacheDefinition11.xml"/><Relationship Id="rId10" Type="http://schemas.openxmlformats.org/officeDocument/2006/relationships/worksheet" Target="worksheets/sheet10.xml"/><Relationship Id="rId19" Type="http://schemas.openxmlformats.org/officeDocument/2006/relationships/pivotCacheDefinition" Target="pivotCache/pivotCacheDefinition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pivotCacheDefinition" Target="pivotCache/pivotCacheDefinition10.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Housing Trajectory 2011 - 2029</a:t>
            </a:r>
          </a:p>
        </c:rich>
      </c:tx>
      <c:layout/>
      <c:overlay val="0"/>
    </c:title>
    <c:autoTitleDeleted val="0"/>
    <c:plotArea>
      <c:layout/>
      <c:barChart>
        <c:barDir val="col"/>
        <c:grouping val="clustered"/>
        <c:varyColors val="0"/>
        <c:ser>
          <c:idx val="0"/>
          <c:order val="0"/>
          <c:tx>
            <c:strRef>
              <c:f>'a) All Sites'!$A$27</c:f>
              <c:strCache>
                <c:ptCount val="1"/>
                <c:pt idx="0">
                  <c:v>Actual Completions</c:v>
                </c:pt>
              </c:strCache>
            </c:strRef>
          </c:tx>
          <c:spPr>
            <a:solidFill>
              <a:schemeClr val="tx2">
                <a:lumMod val="40000"/>
                <a:lumOff val="60000"/>
              </a:schemeClr>
            </a:solidFill>
          </c:spPr>
          <c:invertIfNegative val="0"/>
          <c:cat>
            <c:strRef>
              <c:f>'a) All Sites'!$C$26:$T$26</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Sites'!$C$27:$T$27</c:f>
              <c:numCache>
                <c:formatCode>0</c:formatCode>
                <c:ptCount val="18"/>
                <c:pt idx="0">
                  <c:v>144</c:v>
                </c:pt>
                <c:pt idx="1">
                  <c:v>262</c:v>
                </c:pt>
                <c:pt idx="2">
                  <c:v>294</c:v>
                </c:pt>
                <c:pt idx="3">
                  <c:v>732</c:v>
                </c:pt>
                <c:pt idx="4">
                  <c:v>619</c:v>
                </c:pt>
                <c:pt idx="5">
                  <c:v>1094</c:v>
                </c:pt>
                <c:pt idx="6">
                  <c:v>1031</c:v>
                </c:pt>
              </c:numCache>
            </c:numRef>
          </c:val>
        </c:ser>
        <c:ser>
          <c:idx val="1"/>
          <c:order val="1"/>
          <c:tx>
            <c:strRef>
              <c:f>'a) All Sites'!$A$28</c:f>
              <c:strCache>
                <c:ptCount val="1"/>
                <c:pt idx="0">
                  <c:v>Forecast Completions</c:v>
                </c:pt>
              </c:strCache>
            </c:strRef>
          </c:tx>
          <c:invertIfNegative val="0"/>
          <c:cat>
            <c:strRef>
              <c:f>'a) All Sites'!$C$26:$T$26</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Sites'!$C$28:$T$28</c:f>
              <c:numCache>
                <c:formatCode>0</c:formatCode>
                <c:ptCount val="18"/>
                <c:pt idx="7">
                  <c:v>1326.8333333333333</c:v>
                </c:pt>
                <c:pt idx="8">
                  <c:v>1455.1333333333332</c:v>
                </c:pt>
                <c:pt idx="9">
                  <c:v>2037.5333333333333</c:v>
                </c:pt>
                <c:pt idx="10">
                  <c:v>1861</c:v>
                </c:pt>
                <c:pt idx="11">
                  <c:v>1514</c:v>
                </c:pt>
                <c:pt idx="12">
                  <c:v>1339</c:v>
                </c:pt>
                <c:pt idx="13">
                  <c:v>1062</c:v>
                </c:pt>
                <c:pt idx="14">
                  <c:v>935.5</c:v>
                </c:pt>
                <c:pt idx="15">
                  <c:v>729</c:v>
                </c:pt>
                <c:pt idx="16">
                  <c:v>638</c:v>
                </c:pt>
                <c:pt idx="17">
                  <c:v>414.5</c:v>
                </c:pt>
              </c:numCache>
            </c:numRef>
          </c:val>
        </c:ser>
        <c:dLbls>
          <c:showLegendKey val="0"/>
          <c:showVal val="0"/>
          <c:showCatName val="0"/>
          <c:showSerName val="0"/>
          <c:showPercent val="0"/>
          <c:showBubbleSize val="0"/>
        </c:dLbls>
        <c:gapWidth val="7"/>
        <c:overlap val="72"/>
        <c:axId val="72629248"/>
        <c:axId val="89301760"/>
      </c:barChart>
      <c:lineChart>
        <c:grouping val="standard"/>
        <c:varyColors val="0"/>
        <c:ser>
          <c:idx val="2"/>
          <c:order val="2"/>
          <c:tx>
            <c:strRef>
              <c:f>'a) All Sites'!$A$29</c:f>
              <c:strCache>
                <c:ptCount val="1"/>
                <c:pt idx="0">
                  <c:v>Annual Average</c:v>
                </c:pt>
              </c:strCache>
            </c:strRef>
          </c:tx>
          <c:marker>
            <c:symbol val="none"/>
          </c:marker>
          <c:cat>
            <c:strRef>
              <c:f>'a) All Sites'!$C$26:$T$26</c:f>
              <c:strCache>
                <c:ptCount val="18"/>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strCache>
            </c:strRef>
          </c:cat>
          <c:val>
            <c:numRef>
              <c:f>'a) All Sites'!$C$29:$T$29</c:f>
              <c:numCache>
                <c:formatCode>0</c:formatCode>
                <c:ptCount val="18"/>
                <c:pt idx="0">
                  <c:v>600</c:v>
                </c:pt>
                <c:pt idx="1">
                  <c:v>600</c:v>
                </c:pt>
                <c:pt idx="2">
                  <c:v>600</c:v>
                </c:pt>
                <c:pt idx="3">
                  <c:v>600</c:v>
                </c:pt>
                <c:pt idx="4">
                  <c:v>600</c:v>
                </c:pt>
                <c:pt idx="5">
                  <c:v>600</c:v>
                </c:pt>
                <c:pt idx="6">
                  <c:v>1098</c:v>
                </c:pt>
                <c:pt idx="7">
                  <c:v>1098</c:v>
                </c:pt>
                <c:pt idx="8">
                  <c:v>1098</c:v>
                </c:pt>
                <c:pt idx="9">
                  <c:v>1098</c:v>
                </c:pt>
                <c:pt idx="10">
                  <c:v>1098</c:v>
                </c:pt>
                <c:pt idx="11">
                  <c:v>1098</c:v>
                </c:pt>
                <c:pt idx="12">
                  <c:v>1098</c:v>
                </c:pt>
                <c:pt idx="13">
                  <c:v>1098</c:v>
                </c:pt>
                <c:pt idx="14">
                  <c:v>1098</c:v>
                </c:pt>
                <c:pt idx="15">
                  <c:v>1098</c:v>
                </c:pt>
                <c:pt idx="16">
                  <c:v>1098</c:v>
                </c:pt>
                <c:pt idx="17">
                  <c:v>1098</c:v>
                </c:pt>
              </c:numCache>
            </c:numRef>
          </c:val>
          <c:smooth val="0"/>
        </c:ser>
        <c:dLbls>
          <c:showLegendKey val="0"/>
          <c:showVal val="0"/>
          <c:showCatName val="0"/>
          <c:showSerName val="0"/>
          <c:showPercent val="0"/>
          <c:showBubbleSize val="0"/>
        </c:dLbls>
        <c:marker val="1"/>
        <c:smooth val="0"/>
        <c:axId val="72629248"/>
        <c:axId val="89301760"/>
      </c:lineChart>
      <c:catAx>
        <c:axId val="72629248"/>
        <c:scaling>
          <c:orientation val="minMax"/>
        </c:scaling>
        <c:delete val="0"/>
        <c:axPos val="b"/>
        <c:numFmt formatCode="General" sourceLinked="0"/>
        <c:majorTickMark val="out"/>
        <c:minorTickMark val="none"/>
        <c:tickLblPos val="nextTo"/>
        <c:crossAx val="89301760"/>
        <c:crosses val="autoZero"/>
        <c:auto val="1"/>
        <c:lblAlgn val="ctr"/>
        <c:lblOffset val="100"/>
        <c:noMultiLvlLbl val="0"/>
      </c:catAx>
      <c:valAx>
        <c:axId val="89301760"/>
        <c:scaling>
          <c:orientation val="minMax"/>
        </c:scaling>
        <c:delete val="0"/>
        <c:axPos val="l"/>
        <c:majorGridlines/>
        <c:title>
          <c:tx>
            <c:rich>
              <a:bodyPr rot="0" vert="horz"/>
              <a:lstStyle/>
              <a:p>
                <a:pPr>
                  <a:defRPr/>
                </a:pPr>
                <a:r>
                  <a:rPr lang="en-GB"/>
                  <a:t>Dwellings</a:t>
                </a:r>
              </a:p>
            </c:rich>
          </c:tx>
          <c:layout/>
          <c:overlay val="0"/>
        </c:title>
        <c:numFmt formatCode="0" sourceLinked="1"/>
        <c:majorTickMark val="out"/>
        <c:minorTickMark val="none"/>
        <c:tickLblPos val="nextTo"/>
        <c:crossAx val="726292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1009650</xdr:colOff>
      <xdr:row>33</xdr:row>
      <xdr:rowOff>57150</xdr:rowOff>
    </xdr:from>
    <xdr:to>
      <xdr:col>12</xdr:col>
      <xdr:colOff>466724</xdr:colOff>
      <xdr:row>54</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2" Type="http://schemas.openxmlformats.org/officeDocument/2006/relationships/externalLinkPath" Target="Housing%20Trajectory%20-%20June%202018%20-%20DRAFT.xlsx" TargetMode="External"/><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Housing%20Trajectory%20-%20June%202018%20-%20DRAFT.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openxmlformats.org/officeDocument/2006/relationships/externalLinkPath" Target="Housing%20Trajectory%20-%20June%202018%20-%20DRAFT.xlsx" TargetMode="External"/><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Daniel Robinson" refreshedDate="42627.694932060185" createdVersion="4" refreshedVersion="4" minRefreshableVersion="3" recordCount="14">
  <cacheSource type="worksheet">
    <worksheetSource ref="V2:W13" sheet="c) Small SHLAA Sites"/>
  </cacheSource>
  <cacheFields count="2">
    <cacheField name="Total" numFmtId="0">
      <sharedItems containsSemiMixedTypes="0" containsString="0" containsNumber="1" containsInteger="1" minValue="5" maxValue="47"/>
    </cacheField>
    <cacheField name="Spatial Area" numFmtId="0">
      <sharedItems count="3">
        <s v="Urban brownfield"/>
        <s v="Greenfield edge of Warwick, Leamington and Whitnash"/>
        <s v="Elsewhere"/>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Daniel Robinson" refreshedDate="42636.38137210648" createdVersion="4" refreshedVersion="4" minRefreshableVersion="3" recordCount="27">
  <cacheSource type="worksheet">
    <worksheetSource ref="P2:R13" sheet="h) Allocated Sites Villages"/>
  </cacheSource>
  <cacheFields count="3">
    <cacheField name="Total" numFmtId="0">
      <sharedItems containsSemiMixedTypes="0" containsString="0" containsNumber="1" containsInteger="1" minValue="0" maxValue="130"/>
    </cacheField>
    <cacheField name="Spatial Area" numFmtId="0">
      <sharedItems count="1">
        <s v="Growth Villages"/>
      </sharedItems>
    </cacheField>
    <cacheField name="Village" numFmtId="0">
      <sharedItems count="10">
        <s v="Bishop’s Tachbrook"/>
        <s v="Cubbington"/>
        <s v="Hampton Magna"/>
        <s v="Kingswood"/>
        <s v="Radford Semele"/>
        <s v="Barford"/>
        <s v="Baginton"/>
        <s v="Burton Green"/>
        <s v="Hatton Park"/>
        <s v="Leek Wootton"/>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Daniel Robinson" refreshedDate="42636.439098958333" createdVersion="4" refreshedVersion="4" minRefreshableVersion="3" recordCount="3">
  <cacheSource type="worksheet">
    <worksheetSource ref="X2:Z5" sheet="j) Commitments Apr May 16" r:id="rId2"/>
  </cacheSource>
  <cacheFields count="3">
    <cacheField name="Total" numFmtId="0">
      <sharedItems containsSemiMixedTypes="0" containsString="0" containsNumber="1" containsInteger="1" minValue="25" maxValue="150"/>
    </cacheField>
    <cacheField name="Spatial Area" numFmtId="0">
      <sharedItems/>
    </cacheField>
    <cacheField name="Village" numFmtId="0">
      <sharedItems count="2">
        <s v="Radford Semele"/>
        <s v="Bishops Tachbrook"/>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 Robinson" refreshedDate="42628.44936215278" createdVersion="4" refreshedVersion="4" minRefreshableVersion="3" recordCount="260">
  <cacheSource type="worksheet">
    <worksheetSource ref="J3:P3" sheet="b) Commitments"/>
  </cacheSource>
  <cacheFields count="5">
    <cacheField name="Spatial Area" numFmtId="0">
      <sharedItems count="6">
        <s v="Greenfield edge of Warwick, Leamington and Whitnash"/>
        <s v="Urban brownfield"/>
        <s v="Greenfield edge of Kenilworth"/>
        <s v="Growth villages"/>
        <s v="Elsewhere"/>
        <s v="Greenfield edge of Coventry"/>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aniel Robinson" refreshedDate="42628.453815740744" createdVersion="4" refreshedVersion="4" minRefreshableVersion="3" recordCount="14">
  <cacheSource type="worksheet">
    <worksheetSource ref="N2:O13" sheet="g) Allocated Gfield Sites"/>
  </cacheSource>
  <cacheFields count="2">
    <cacheField name="Total" numFmtId="0">
      <sharedItems containsSemiMixedTypes="0" containsString="0" containsNumber="1" containsInteger="1" minValue="0" maxValue="760"/>
    </cacheField>
    <cacheField name="Spatial Area" numFmtId="0">
      <sharedItems containsBlank="1" count="4">
        <s v="Greenfield edge of Warwick, Leamington and Whitnash"/>
        <s v="Greenfield edge of Kenilworth"/>
        <m/>
        <s v="Greenfield edge of Coventry"/>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aniel Robinson" refreshedDate="42628.456087268518" createdVersion="4" refreshedVersion="4" minRefreshableVersion="3" recordCount="11">
  <cacheSource type="worksheet">
    <worksheetSource ref="V2:W13" sheet="i) New Sites Jan 2016" r:id="rId2"/>
  </cacheSource>
  <cacheFields count="2">
    <cacheField name="Total" numFmtId="0">
      <sharedItems containsSemiMixedTypes="0" containsString="0" containsNumber="1" containsInteger="1" minValue="0" maxValue="1800"/>
    </cacheField>
    <cacheField name="Spatial Area" numFmtId="0">
      <sharedItems containsBlank="1" count="4">
        <s v="Greenfield edge of Coventry"/>
        <m/>
        <s v="Greenfield edge of Kenilworth"/>
        <s v="Greenfield edge of Warwick, Leamington and Whitnash"/>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Daniel Robinson" refreshedDate="42628.459670601849" createdVersion="4" refreshedVersion="4" minRefreshableVersion="3" recordCount="13">
  <cacheSource type="worksheet">
    <worksheetSource ref="U2:V8" sheet="f) Allocated Bfield Sites"/>
  </cacheSource>
  <cacheFields count="2">
    <cacheField name="Total" numFmtId="0">
      <sharedItems containsSemiMixedTypes="0" containsString="0" containsNumber="1" containsInteger="1" minValue="0" maxValue="250"/>
    </cacheField>
    <cacheField name="Spatial Area" numFmtId="0">
      <sharedItems containsBlank="1" count="3">
        <m/>
        <s v="Urban brownfield"/>
        <s v="Elsewhere"/>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Daniel Robinson" refreshedDate="42628.462385648148" createdVersion="4" refreshedVersion="4" minRefreshableVersion="3" recordCount="4">
  <cacheSource type="worksheet">
    <worksheetSource ref="U2:V5" sheet="e) Canalside &amp; Emp Areas"/>
  </cacheSource>
  <cacheFields count="2">
    <cacheField name="Total" numFmtId="0">
      <sharedItems containsSemiMixedTypes="0" containsString="0" containsNumber="1" containsInteger="1" minValue="35" maxValue="80"/>
    </cacheField>
    <cacheField name="Spatial Area" numFmtId="0">
      <sharedItems count="1">
        <s v="Urban brownfield"/>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Daniel Robinson" refreshedDate="42628.463282175922" createdVersion="4" refreshedVersion="4" minRefreshableVersion="3" recordCount="27">
  <cacheSource type="worksheet">
    <worksheetSource ref="P2:Q13" sheet="h) Allocated Sites Villages"/>
  </cacheSource>
  <cacheFields count="2">
    <cacheField name="Total" numFmtId="0">
      <sharedItems containsSemiMixedTypes="0" containsString="0" containsNumber="1" containsInteger="1" minValue="0" maxValue="13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Daniel Robinson" refreshedDate="42628.463931597224" createdVersion="4" refreshedVersion="4" minRefreshableVersion="3" recordCount="3">
  <cacheSource type="worksheet">
    <worksheetSource ref="X2:Y5" sheet="j) Commitments Apr May 16" r:id="rId2"/>
  </cacheSource>
  <cacheFields count="2">
    <cacheField name="Total" numFmtId="0">
      <sharedItems containsSemiMixedTypes="0" containsString="0" containsNumber="1" containsInteger="1" minValue="25" maxValue="150"/>
    </cacheField>
    <cacheField name="Spatial Area" numFmtId="0">
      <sharedItems count="1">
        <s v="Growth Villages"/>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Daniel Robinson" refreshedDate="42636.376242361112" createdVersion="4" refreshedVersion="4" minRefreshableVersion="3" recordCount="247">
  <cacheSource type="worksheet">
    <worksheetSource ref="L3:P3" sheet="b) Commitments"/>
  </cacheSource>
  <cacheFields count="5">
    <cacheField name="Village" numFmtId="0">
      <sharedItems containsBlank="1" count="16">
        <m/>
        <s v="Baddesley Clinton"/>
        <s v="Stoneleigh"/>
        <s v="Beausale"/>
        <s v="Ashow"/>
        <s v="Bubbenhall"/>
        <s v="Hill wootton"/>
        <s v="Rowington Green"/>
        <s v="Cubbington"/>
        <s v="Offchurch"/>
        <s v="Radford Semele"/>
        <s v="Bishop’s Tachbrook"/>
        <s v="Barford"/>
        <s v="Kingswood"/>
        <s v="Baginton"/>
        <s v="Burton Green"/>
      </sharedItems>
    </cacheField>
    <cacheField name="NoDwellings" numFmtId="0">
      <sharedItems containsSemiMixedTypes="0" containsString="0" containsNumber="1" containsInteger="1" minValue="0" maxValue="900"/>
    </cacheField>
    <cacheField name="NoComps16" numFmtId="0">
      <sharedItems containsSemiMixedTypes="0" containsString="0" containsNumber="1" containsInteger="1" minValue="0" maxValue="66"/>
    </cacheField>
    <cacheField name="CumCompl" numFmtId="0">
      <sharedItems containsSemiMixedTypes="0" containsString="0" containsNumber="1" containsInteger="1" minValue="0" maxValue="102"/>
    </cacheField>
    <cacheField name="Remaining" numFmtId="0">
      <sharedItems containsSemiMixedTypes="0" containsString="0" containsNumber="1" containsInteger="1" minValue="0" maxValue="9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
  <r>
    <n v="9"/>
    <x v="0"/>
  </r>
  <r>
    <n v="10"/>
    <x v="0"/>
  </r>
  <r>
    <n v="29"/>
    <x v="0"/>
  </r>
  <r>
    <n v="13"/>
    <x v="0"/>
  </r>
  <r>
    <n v="5"/>
    <x v="0"/>
  </r>
  <r>
    <n v="6"/>
    <x v="0"/>
  </r>
  <r>
    <n v="5"/>
    <x v="1"/>
  </r>
  <r>
    <n v="20"/>
    <x v="0"/>
  </r>
  <r>
    <n v="15"/>
    <x v="0"/>
  </r>
  <r>
    <n v="47"/>
    <x v="0"/>
  </r>
  <r>
    <n v="42"/>
    <x v="0"/>
  </r>
  <r>
    <n v="35"/>
    <x v="0"/>
  </r>
  <r>
    <n v="15"/>
    <x v="2"/>
  </r>
  <r>
    <n v="40"/>
    <x v="0"/>
  </r>
</pivotCacheRecords>
</file>

<file path=xl/pivotCache/pivotCacheRecords10.xml><?xml version="1.0" encoding="utf-8"?>
<pivotCacheRecords xmlns="http://schemas.openxmlformats.org/spreadsheetml/2006/main" xmlns:r="http://schemas.openxmlformats.org/officeDocument/2006/relationships" count="27">
  <r>
    <n v="0"/>
    <x v="0"/>
    <x v="0"/>
  </r>
  <r>
    <n v="0"/>
    <x v="0"/>
    <x v="0"/>
  </r>
  <r>
    <n v="35"/>
    <x v="0"/>
    <x v="1"/>
  </r>
  <r>
    <n v="65"/>
    <x v="0"/>
    <x v="1"/>
  </r>
  <r>
    <n v="95"/>
    <x v="0"/>
    <x v="1"/>
  </r>
  <r>
    <n v="130"/>
    <x v="0"/>
    <x v="2"/>
  </r>
  <r>
    <n v="115"/>
    <x v="0"/>
    <x v="2"/>
  </r>
  <r>
    <n v="30"/>
    <x v="0"/>
    <x v="3"/>
  </r>
  <r>
    <n v="6"/>
    <x v="0"/>
    <x v="3"/>
  </r>
  <r>
    <n v="12"/>
    <x v="0"/>
    <x v="3"/>
  </r>
  <r>
    <n v="0"/>
    <x v="0"/>
    <x v="3"/>
  </r>
  <r>
    <n v="0"/>
    <x v="0"/>
    <x v="4"/>
  </r>
  <r>
    <n v="60"/>
    <x v="0"/>
    <x v="4"/>
  </r>
  <r>
    <n v="0"/>
    <x v="0"/>
    <x v="5"/>
  </r>
  <r>
    <n v="12"/>
    <x v="0"/>
    <x v="5"/>
  </r>
  <r>
    <n v="45"/>
    <x v="0"/>
    <x v="5"/>
  </r>
  <r>
    <n v="30"/>
    <x v="0"/>
    <x v="5"/>
  </r>
  <r>
    <n v="0"/>
    <x v="0"/>
    <x v="5"/>
  </r>
  <r>
    <n v="80"/>
    <x v="0"/>
    <x v="6"/>
  </r>
  <r>
    <n v="90"/>
    <x v="0"/>
    <x v="7"/>
  </r>
  <r>
    <n v="120"/>
    <x v="0"/>
    <x v="8"/>
  </r>
  <r>
    <n v="55"/>
    <x v="0"/>
    <x v="8"/>
  </r>
  <r>
    <n v="0"/>
    <x v="0"/>
    <x v="9"/>
  </r>
  <r>
    <n v="0"/>
    <x v="0"/>
    <x v="9"/>
  </r>
  <r>
    <n v="0"/>
    <x v="0"/>
    <x v="9"/>
  </r>
  <r>
    <n v="115"/>
    <x v="0"/>
    <x v="9"/>
  </r>
  <r>
    <n v="5"/>
    <x v="0"/>
    <x v="9"/>
  </r>
</pivotCacheRecords>
</file>

<file path=xl/pivotCache/pivotCacheRecords11.xml><?xml version="1.0" encoding="utf-8"?>
<pivotCacheRecords xmlns="http://schemas.openxmlformats.org/spreadsheetml/2006/main" xmlns:r="http://schemas.openxmlformats.org/officeDocument/2006/relationships" count="3">
  <r>
    <n v="150"/>
    <s v="Growth Villages"/>
    <x v="0"/>
  </r>
  <r>
    <n v="25"/>
    <s v="Growth Villages"/>
    <x v="0"/>
  </r>
  <r>
    <n v="50"/>
    <s v="Growth Villages"/>
    <x v="1"/>
  </r>
</pivotCacheRecords>
</file>

<file path=xl/pivotCache/pivotCacheRecords2.xml><?xml version="1.0" encoding="utf-8"?>
<pivotCacheRecords xmlns="http://schemas.openxmlformats.org/spreadsheetml/2006/main" xmlns:r="http://schemas.openxmlformats.org/officeDocument/2006/relationships" count="260">
  <r>
    <x v="0"/>
    <n v="735"/>
    <n v="0"/>
    <n v="0"/>
    <n v="735"/>
  </r>
  <r>
    <x v="1"/>
    <n v="46"/>
    <n v="0"/>
    <n v="0"/>
    <n v="46"/>
  </r>
  <r>
    <x v="0"/>
    <n v="34"/>
    <n v="0"/>
    <n v="0"/>
    <n v="34"/>
  </r>
  <r>
    <x v="0"/>
    <n v="51"/>
    <n v="0"/>
    <n v="0"/>
    <n v="51"/>
  </r>
  <r>
    <x v="2"/>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3"/>
    <n v="24"/>
    <n v="0"/>
    <n v="0"/>
    <n v="24"/>
  </r>
  <r>
    <x v="3"/>
    <n v="36"/>
    <n v="0"/>
    <n v="0"/>
    <n v="36"/>
  </r>
  <r>
    <x v="3"/>
    <n v="60"/>
    <n v="0"/>
    <n v="0"/>
    <n v="60"/>
  </r>
  <r>
    <x v="3"/>
    <n v="90"/>
    <n v="0"/>
    <n v="0"/>
    <n v="90"/>
  </r>
  <r>
    <x v="1"/>
    <n v="17"/>
    <n v="0"/>
    <n v="0"/>
    <n v="17"/>
  </r>
  <r>
    <x v="1"/>
    <n v="52"/>
    <n v="0"/>
    <n v="0"/>
    <n v="52"/>
  </r>
  <r>
    <x v="1"/>
    <n v="160"/>
    <n v="0"/>
    <n v="0"/>
    <n v="160"/>
  </r>
  <r>
    <x v="1"/>
    <n v="55"/>
    <n v="0"/>
    <n v="0"/>
    <n v="55"/>
  </r>
  <r>
    <x v="1"/>
    <n v="88"/>
    <n v="0"/>
    <n v="0"/>
    <n v="88"/>
  </r>
  <r>
    <x v="1"/>
    <n v="39"/>
    <n v="0"/>
    <n v="0"/>
    <n v="39"/>
  </r>
  <r>
    <x v="3"/>
    <n v="24"/>
    <n v="0"/>
    <n v="0"/>
    <n v="24"/>
  </r>
  <r>
    <x v="3"/>
    <n v="36"/>
    <n v="32"/>
    <n v="32"/>
    <n v="4"/>
  </r>
  <r>
    <x v="1"/>
    <n v="15"/>
    <n v="0"/>
    <n v="0"/>
    <n v="15"/>
  </r>
  <r>
    <x v="1"/>
    <n v="12"/>
    <n v="0"/>
    <n v="0"/>
    <n v="12"/>
  </r>
  <r>
    <x v="1"/>
    <n v="18"/>
    <n v="0"/>
    <n v="0"/>
    <n v="18"/>
  </r>
  <r>
    <x v="1"/>
    <n v="17"/>
    <n v="0"/>
    <n v="0"/>
    <n v="17"/>
  </r>
  <r>
    <x v="1"/>
    <n v="15"/>
    <n v="0"/>
    <n v="0"/>
    <n v="15"/>
  </r>
  <r>
    <x v="1"/>
    <n v="16"/>
    <n v="0"/>
    <n v="0"/>
    <n v="16"/>
  </r>
  <r>
    <x v="1"/>
    <n v="18"/>
    <n v="0"/>
    <n v="0"/>
    <n v="18"/>
  </r>
  <r>
    <x v="1"/>
    <n v="13"/>
    <n v="0"/>
    <n v="0"/>
    <n v="13"/>
  </r>
  <r>
    <x v="0"/>
    <n v="68"/>
    <n v="34"/>
    <n v="68"/>
    <n v="0"/>
  </r>
  <r>
    <x v="0"/>
    <n v="103"/>
    <n v="35"/>
    <n v="101"/>
    <n v="2"/>
  </r>
  <r>
    <x v="1"/>
    <n v="83"/>
    <n v="50"/>
    <n v="50"/>
    <n v="33"/>
  </r>
  <r>
    <x v="0"/>
    <n v="162"/>
    <n v="12"/>
    <n v="12"/>
    <n v="150"/>
  </r>
  <r>
    <x v="4"/>
    <n v="23"/>
    <n v="0"/>
    <n v="0"/>
    <n v="23"/>
  </r>
  <r>
    <x v="1"/>
    <n v="5"/>
    <n v="0"/>
    <n v="0"/>
    <n v="5"/>
  </r>
  <r>
    <x v="1"/>
    <n v="30"/>
    <n v="0"/>
    <n v="0"/>
    <n v="30"/>
  </r>
  <r>
    <x v="0"/>
    <n v="24"/>
    <n v="0"/>
    <n v="0"/>
    <n v="24"/>
  </r>
  <r>
    <x v="0"/>
    <n v="2"/>
    <n v="2"/>
    <n v="2"/>
    <n v="0"/>
  </r>
  <r>
    <x v="0"/>
    <n v="5"/>
    <n v="0"/>
    <n v="0"/>
    <n v="5"/>
  </r>
  <r>
    <x v="3"/>
    <n v="26"/>
    <n v="0"/>
    <n v="0"/>
    <n v="26"/>
  </r>
  <r>
    <x v="3"/>
    <n v="39"/>
    <n v="0"/>
    <n v="0"/>
    <n v="39"/>
  </r>
  <r>
    <x v="1"/>
    <n v="81"/>
    <n v="0"/>
    <n v="0"/>
    <n v="81"/>
  </r>
  <r>
    <x v="0"/>
    <n v="132"/>
    <n v="66"/>
    <n v="102"/>
    <n v="30"/>
  </r>
  <r>
    <x v="0"/>
    <n v="125"/>
    <n v="36"/>
    <n v="45"/>
    <n v="80"/>
  </r>
  <r>
    <x v="0"/>
    <n v="84"/>
    <n v="27"/>
    <n v="32"/>
    <n v="52"/>
  </r>
  <r>
    <x v="0"/>
    <n v="42"/>
    <n v="12"/>
    <n v="12"/>
    <n v="30"/>
  </r>
  <r>
    <x v="0"/>
    <n v="62"/>
    <n v="17"/>
    <n v="26"/>
    <n v="36"/>
  </r>
  <r>
    <x v="3"/>
    <n v="10"/>
    <n v="0"/>
    <n v="0"/>
    <n v="10"/>
  </r>
  <r>
    <x v="3"/>
    <n v="16"/>
    <n v="0"/>
    <n v="0"/>
    <n v="16"/>
  </r>
  <r>
    <x v="1"/>
    <n v="21"/>
    <n v="0"/>
    <n v="0"/>
    <n v="21"/>
  </r>
  <r>
    <x v="4"/>
    <n v="18"/>
    <n v="0"/>
    <n v="0"/>
    <n v="18"/>
  </r>
  <r>
    <x v="1"/>
    <n v="57"/>
    <n v="0"/>
    <n v="0"/>
    <n v="57"/>
  </r>
  <r>
    <x v="1"/>
    <n v="31"/>
    <n v="0"/>
    <n v="0"/>
    <n v="31"/>
  </r>
  <r>
    <x v="0"/>
    <n v="60"/>
    <n v="0"/>
    <n v="0"/>
    <n v="60"/>
  </r>
  <r>
    <x v="1"/>
    <n v="14"/>
    <n v="0"/>
    <n v="0"/>
    <n v="14"/>
  </r>
  <r>
    <x v="1"/>
    <n v="24"/>
    <n v="0"/>
    <n v="22"/>
    <n v="2"/>
  </r>
  <r>
    <x v="1"/>
    <n v="227"/>
    <n v="0"/>
    <n v="67"/>
    <n v="160"/>
  </r>
  <r>
    <x v="1"/>
    <n v="10"/>
    <n v="0"/>
    <n v="0"/>
    <n v="10"/>
  </r>
  <r>
    <x v="5"/>
    <n v="167"/>
    <n v="0"/>
    <n v="0"/>
    <n v="167"/>
  </r>
  <r>
    <x v="1"/>
    <n v="16"/>
    <n v="0"/>
    <n v="0"/>
    <n v="16"/>
  </r>
  <r>
    <x v="1"/>
    <n v="24"/>
    <n v="0"/>
    <n v="0"/>
    <n v="24"/>
  </r>
  <r>
    <x v="0"/>
    <n v="99"/>
    <n v="0"/>
    <n v="0"/>
    <n v="99"/>
  </r>
  <r>
    <x v="0"/>
    <n v="135"/>
    <n v="9"/>
    <n v="9"/>
    <n v="126"/>
  </r>
  <r>
    <x v="1"/>
    <n v="49"/>
    <n v="0"/>
    <n v="0"/>
    <n v="49"/>
  </r>
  <r>
    <x v="1"/>
    <n v="0"/>
    <n v="0"/>
    <n v="0"/>
    <n v="0"/>
  </r>
  <r>
    <x v="4"/>
    <n v="1"/>
    <n v="0"/>
    <n v="0"/>
    <n v="1"/>
  </r>
  <r>
    <x v="1"/>
    <n v="1"/>
    <n v="0"/>
    <n v="0"/>
    <n v="1"/>
  </r>
  <r>
    <x v="1"/>
    <n v="1"/>
    <n v="0"/>
    <n v="0"/>
    <n v="1"/>
  </r>
  <r>
    <x v="4"/>
    <n v="1"/>
    <n v="0"/>
    <n v="0"/>
    <n v="1"/>
  </r>
  <r>
    <x v="1"/>
    <n v="1"/>
    <n v="0"/>
    <n v="0"/>
    <n v="1"/>
  </r>
  <r>
    <x v="1"/>
    <n v="1"/>
    <n v="0"/>
    <n v="0"/>
    <n v="1"/>
  </r>
  <r>
    <x v="1"/>
    <n v="1"/>
    <n v="0"/>
    <n v="0"/>
    <n v="1"/>
  </r>
  <r>
    <x v="4"/>
    <n v="1"/>
    <n v="0"/>
    <n v="0"/>
    <n v="1"/>
  </r>
  <r>
    <x v="4"/>
    <n v="1"/>
    <n v="0"/>
    <n v="0"/>
    <n v="1"/>
  </r>
  <r>
    <x v="4"/>
    <n v="1"/>
    <n v="0"/>
    <n v="0"/>
    <n v="1"/>
  </r>
  <r>
    <x v="4"/>
    <n v="1"/>
    <n v="0"/>
    <n v="0"/>
    <n v="1"/>
  </r>
  <r>
    <x v="4"/>
    <n v="1"/>
    <n v="0"/>
    <n v="0"/>
    <n v="1"/>
  </r>
  <r>
    <x v="4"/>
    <n v="1"/>
    <n v="0"/>
    <n v="0"/>
    <n v="1"/>
  </r>
  <r>
    <x v="4"/>
    <n v="1"/>
    <n v="0"/>
    <n v="0"/>
    <n v="1"/>
  </r>
  <r>
    <x v="3"/>
    <n v="1"/>
    <n v="0"/>
    <n v="0"/>
    <n v="1"/>
  </r>
  <r>
    <x v="4"/>
    <n v="1"/>
    <n v="0"/>
    <n v="0"/>
    <n v="1"/>
  </r>
  <r>
    <x v="4"/>
    <n v="1"/>
    <n v="0"/>
    <n v="0"/>
    <n v="1"/>
  </r>
  <r>
    <x v="1"/>
    <n v="1"/>
    <n v="0"/>
    <n v="0"/>
    <n v="1"/>
  </r>
  <r>
    <x v="4"/>
    <n v="1"/>
    <n v="0"/>
    <n v="0"/>
    <n v="1"/>
  </r>
  <r>
    <x v="3"/>
    <n v="1"/>
    <n v="0"/>
    <n v="0"/>
    <n v="1"/>
  </r>
  <r>
    <x v="4"/>
    <n v="1"/>
    <n v="0"/>
    <n v="0"/>
    <n v="1"/>
  </r>
  <r>
    <x v="1"/>
    <n v="1"/>
    <n v="0"/>
    <n v="0"/>
    <n v="1"/>
  </r>
  <r>
    <x v="1"/>
    <n v="1"/>
    <n v="0"/>
    <n v="0"/>
    <n v="1"/>
  </r>
  <r>
    <x v="1"/>
    <n v="1"/>
    <n v="0"/>
    <n v="0"/>
    <n v="1"/>
  </r>
  <r>
    <x v="3"/>
    <n v="1"/>
    <n v="0"/>
    <n v="0"/>
    <n v="1"/>
  </r>
  <r>
    <x v="1"/>
    <n v="1"/>
    <n v="0"/>
    <n v="0"/>
    <n v="1"/>
  </r>
  <r>
    <x v="4"/>
    <n v="1"/>
    <n v="0"/>
    <n v="0"/>
    <n v="1"/>
  </r>
  <r>
    <x v="1"/>
    <n v="1"/>
    <n v="0"/>
    <n v="0"/>
    <n v="1"/>
  </r>
  <r>
    <x v="1"/>
    <n v="1"/>
    <n v="0"/>
    <n v="0"/>
    <n v="1"/>
  </r>
  <r>
    <x v="1"/>
    <n v="1"/>
    <n v="0"/>
    <n v="0"/>
    <n v="1"/>
  </r>
  <r>
    <x v="1"/>
    <n v="1"/>
    <n v="0"/>
    <n v="0"/>
    <n v="1"/>
  </r>
  <r>
    <x v="3"/>
    <n v="1"/>
    <n v="0"/>
    <n v="0"/>
    <n v="1"/>
  </r>
  <r>
    <x v="4"/>
    <n v="1"/>
    <n v="0"/>
    <n v="0"/>
    <n v="1"/>
  </r>
  <r>
    <x v="4"/>
    <n v="1"/>
    <n v="0"/>
    <n v="0"/>
    <n v="1"/>
  </r>
  <r>
    <x v="4"/>
    <n v="1"/>
    <n v="0"/>
    <n v="0"/>
    <n v="1"/>
  </r>
  <r>
    <x v="1"/>
    <n v="1"/>
    <n v="0"/>
    <n v="0"/>
    <n v="1"/>
  </r>
  <r>
    <x v="1"/>
    <n v="1"/>
    <n v="0"/>
    <n v="0"/>
    <n v="1"/>
  </r>
  <r>
    <x v="4"/>
    <n v="1"/>
    <n v="0"/>
    <n v="0"/>
    <n v="1"/>
  </r>
  <r>
    <x v="1"/>
    <n v="1"/>
    <n v="0"/>
    <n v="0"/>
    <n v="1"/>
  </r>
  <r>
    <x v="1"/>
    <n v="1"/>
    <n v="0"/>
    <n v="0"/>
    <n v="1"/>
  </r>
  <r>
    <x v="1"/>
    <n v="1"/>
    <n v="0"/>
    <n v="0"/>
    <n v="1"/>
  </r>
  <r>
    <x v="1"/>
    <n v="1"/>
    <n v="0"/>
    <n v="0"/>
    <n v="1"/>
  </r>
  <r>
    <x v="4"/>
    <n v="1"/>
    <n v="0"/>
    <n v="0"/>
    <n v="1"/>
  </r>
  <r>
    <x v="4"/>
    <n v="1"/>
    <n v="0"/>
    <n v="0"/>
    <n v="1"/>
  </r>
  <r>
    <x v="1"/>
    <n v="1"/>
    <n v="0"/>
    <n v="0"/>
    <n v="1"/>
  </r>
  <r>
    <x v="4"/>
    <n v="1"/>
    <n v="0"/>
    <n v="0"/>
    <n v="1"/>
  </r>
  <r>
    <x v="3"/>
    <n v="1"/>
    <n v="0"/>
    <n v="0"/>
    <n v="1"/>
  </r>
  <r>
    <x v="4"/>
    <n v="1"/>
    <n v="0"/>
    <n v="0"/>
    <n v="1"/>
  </r>
  <r>
    <x v="1"/>
    <n v="1"/>
    <n v="0"/>
    <n v="0"/>
    <n v="1"/>
  </r>
  <r>
    <x v="1"/>
    <n v="1"/>
    <n v="0"/>
    <n v="0"/>
    <n v="1"/>
  </r>
  <r>
    <x v="3"/>
    <n v="1"/>
    <n v="0"/>
    <n v="0"/>
    <n v="1"/>
  </r>
  <r>
    <x v="1"/>
    <n v="1"/>
    <n v="0"/>
    <n v="0"/>
    <n v="1"/>
  </r>
  <r>
    <x v="1"/>
    <n v="1"/>
    <n v="0"/>
    <n v="0"/>
    <n v="1"/>
  </r>
  <r>
    <x v="2"/>
    <n v="1"/>
    <n v="0"/>
    <n v="0"/>
    <n v="1"/>
  </r>
  <r>
    <x v="1"/>
    <n v="1"/>
    <n v="0"/>
    <n v="0"/>
    <n v="1"/>
  </r>
  <r>
    <x v="1"/>
    <n v="1"/>
    <n v="0"/>
    <n v="0"/>
    <n v="1"/>
  </r>
  <r>
    <x v="1"/>
    <n v="1"/>
    <n v="0"/>
    <n v="0"/>
    <n v="1"/>
  </r>
  <r>
    <x v="1"/>
    <n v="1"/>
    <n v="0"/>
    <n v="0"/>
    <n v="1"/>
  </r>
  <r>
    <x v="4"/>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3"/>
    <n v="1"/>
    <n v="0"/>
    <n v="0"/>
    <n v="1"/>
  </r>
  <r>
    <x v="3"/>
    <n v="1"/>
    <n v="0"/>
    <n v="0"/>
    <n v="1"/>
  </r>
  <r>
    <x v="1"/>
    <n v="1"/>
    <n v="0"/>
    <n v="0"/>
    <n v="1"/>
  </r>
  <r>
    <x v="1"/>
    <n v="1"/>
    <n v="0"/>
    <n v="0"/>
    <n v="1"/>
  </r>
  <r>
    <x v="1"/>
    <n v="1"/>
    <n v="0"/>
    <n v="0"/>
    <n v="1"/>
  </r>
  <r>
    <x v="1"/>
    <n v="1"/>
    <n v="0"/>
    <n v="0"/>
    <n v="1"/>
  </r>
  <r>
    <x v="1"/>
    <n v="1"/>
    <n v="0"/>
    <n v="0"/>
    <n v="1"/>
  </r>
  <r>
    <x v="1"/>
    <n v="1"/>
    <n v="0"/>
    <n v="0"/>
    <n v="1"/>
  </r>
  <r>
    <x v="1"/>
    <n v="1"/>
    <n v="0"/>
    <n v="0"/>
    <n v="1"/>
  </r>
  <r>
    <x v="1"/>
    <n v="1"/>
    <n v="0"/>
    <n v="0"/>
    <n v="1"/>
  </r>
  <r>
    <x v="3"/>
    <n v="1"/>
    <n v="0"/>
    <n v="0"/>
    <n v="1"/>
  </r>
  <r>
    <x v="4"/>
    <n v="1"/>
    <n v="0"/>
    <n v="0"/>
    <n v="1"/>
  </r>
  <r>
    <x v="4"/>
    <n v="1"/>
    <n v="0"/>
    <n v="0"/>
    <n v="1"/>
  </r>
  <r>
    <x v="4"/>
    <n v="1"/>
    <n v="0"/>
    <n v="0"/>
    <n v="1"/>
  </r>
  <r>
    <x v="3"/>
    <n v="1"/>
    <n v="0"/>
    <n v="0"/>
    <n v="1"/>
  </r>
  <r>
    <x v="1"/>
    <n v="1"/>
    <n v="0"/>
    <n v="0"/>
    <n v="1"/>
  </r>
  <r>
    <x v="3"/>
    <n v="1"/>
    <n v="0"/>
    <n v="0"/>
    <n v="1"/>
  </r>
  <r>
    <x v="1"/>
    <n v="2"/>
    <n v="0"/>
    <n v="0"/>
    <n v="2"/>
  </r>
  <r>
    <x v="1"/>
    <n v="2"/>
    <n v="0"/>
    <n v="0"/>
    <n v="2"/>
  </r>
  <r>
    <x v="1"/>
    <n v="2"/>
    <n v="0"/>
    <n v="0"/>
    <n v="2"/>
  </r>
  <r>
    <x v="4"/>
    <n v="2"/>
    <n v="0"/>
    <n v="0"/>
    <n v="2"/>
  </r>
  <r>
    <x v="3"/>
    <n v="2"/>
    <n v="0"/>
    <n v="0"/>
    <n v="2"/>
  </r>
  <r>
    <x v="1"/>
    <n v="2"/>
    <n v="0"/>
    <n v="0"/>
    <n v="2"/>
  </r>
  <r>
    <x v="1"/>
    <n v="2"/>
    <n v="0"/>
    <n v="0"/>
    <n v="2"/>
  </r>
  <r>
    <x v="3"/>
    <n v="2"/>
    <n v="0"/>
    <n v="0"/>
    <n v="2"/>
  </r>
  <r>
    <x v="2"/>
    <n v="2"/>
    <n v="0"/>
    <n v="0"/>
    <n v="2"/>
  </r>
  <r>
    <x v="1"/>
    <n v="2"/>
    <n v="0"/>
    <n v="0"/>
    <n v="2"/>
  </r>
  <r>
    <x v="1"/>
    <n v="2"/>
    <n v="0"/>
    <n v="0"/>
    <n v="2"/>
  </r>
  <r>
    <x v="1"/>
    <n v="2"/>
    <n v="0"/>
    <n v="0"/>
    <n v="2"/>
  </r>
  <r>
    <x v="1"/>
    <n v="2"/>
    <n v="0"/>
    <n v="0"/>
    <n v="2"/>
  </r>
  <r>
    <x v="1"/>
    <n v="2"/>
    <n v="0"/>
    <n v="0"/>
    <n v="2"/>
  </r>
  <r>
    <x v="1"/>
    <n v="2"/>
    <n v="0"/>
    <n v="0"/>
    <n v="2"/>
  </r>
  <r>
    <x v="1"/>
    <n v="2"/>
    <n v="0"/>
    <n v="0"/>
    <n v="2"/>
  </r>
  <r>
    <x v="1"/>
    <n v="2"/>
    <n v="0"/>
    <n v="0"/>
    <n v="2"/>
  </r>
  <r>
    <x v="3"/>
    <n v="2"/>
    <n v="0"/>
    <n v="0"/>
    <n v="2"/>
  </r>
  <r>
    <x v="1"/>
    <n v="2"/>
    <n v="0"/>
    <n v="0"/>
    <n v="2"/>
  </r>
  <r>
    <x v="1"/>
    <n v="2"/>
    <n v="0"/>
    <n v="0"/>
    <n v="2"/>
  </r>
  <r>
    <x v="4"/>
    <n v="2"/>
    <n v="0"/>
    <n v="0"/>
    <n v="2"/>
  </r>
  <r>
    <x v="1"/>
    <n v="2"/>
    <n v="0"/>
    <n v="0"/>
    <n v="2"/>
  </r>
  <r>
    <x v="1"/>
    <n v="2"/>
    <n v="0"/>
    <n v="0"/>
    <n v="2"/>
  </r>
  <r>
    <x v="1"/>
    <n v="2"/>
    <n v="0"/>
    <n v="0"/>
    <n v="2"/>
  </r>
  <r>
    <x v="1"/>
    <n v="2"/>
    <n v="0"/>
    <n v="0"/>
    <n v="2"/>
  </r>
  <r>
    <x v="4"/>
    <n v="2"/>
    <n v="0"/>
    <n v="0"/>
    <n v="2"/>
  </r>
  <r>
    <x v="1"/>
    <n v="2"/>
    <n v="0"/>
    <n v="0"/>
    <n v="2"/>
  </r>
  <r>
    <x v="1"/>
    <n v="2"/>
    <n v="0"/>
    <n v="0"/>
    <n v="2"/>
  </r>
  <r>
    <x v="1"/>
    <n v="2"/>
    <n v="0"/>
    <n v="0"/>
    <n v="2"/>
  </r>
  <r>
    <x v="3"/>
    <n v="2"/>
    <n v="0"/>
    <n v="0"/>
    <n v="2"/>
  </r>
  <r>
    <x v="3"/>
    <n v="2"/>
    <n v="0"/>
    <n v="0"/>
    <n v="2"/>
  </r>
  <r>
    <x v="1"/>
    <n v="2"/>
    <n v="0"/>
    <n v="0"/>
    <n v="2"/>
  </r>
  <r>
    <x v="3"/>
    <n v="2"/>
    <n v="0"/>
    <n v="0"/>
    <n v="2"/>
  </r>
  <r>
    <x v="4"/>
    <n v="2"/>
    <n v="0"/>
    <n v="0"/>
    <n v="2"/>
  </r>
  <r>
    <x v="1"/>
    <n v="2"/>
    <n v="0"/>
    <n v="0"/>
    <n v="2"/>
  </r>
  <r>
    <x v="4"/>
    <n v="2"/>
    <n v="0"/>
    <n v="0"/>
    <n v="2"/>
  </r>
  <r>
    <x v="3"/>
    <n v="2"/>
    <n v="0"/>
    <n v="0"/>
    <n v="2"/>
  </r>
  <r>
    <x v="4"/>
    <n v="2"/>
    <n v="0"/>
    <n v="0"/>
    <n v="2"/>
  </r>
  <r>
    <x v="1"/>
    <n v="2"/>
    <n v="0"/>
    <n v="0"/>
    <n v="2"/>
  </r>
  <r>
    <x v="4"/>
    <n v="3"/>
    <n v="0"/>
    <n v="1"/>
    <n v="2"/>
  </r>
  <r>
    <x v="4"/>
    <n v="3"/>
    <n v="0"/>
    <n v="1"/>
    <n v="2"/>
  </r>
  <r>
    <x v="4"/>
    <n v="3"/>
    <n v="0"/>
    <n v="1"/>
    <n v="2"/>
  </r>
  <r>
    <x v="1"/>
    <n v="3"/>
    <n v="0"/>
    <n v="0"/>
    <n v="3"/>
  </r>
  <r>
    <x v="1"/>
    <n v="3"/>
    <n v="0"/>
    <n v="0"/>
    <n v="3"/>
  </r>
  <r>
    <x v="1"/>
    <n v="3"/>
    <n v="0"/>
    <n v="0"/>
    <n v="3"/>
  </r>
  <r>
    <x v="1"/>
    <n v="3"/>
    <n v="0"/>
    <n v="0"/>
    <n v="3"/>
  </r>
  <r>
    <x v="1"/>
    <n v="3"/>
    <n v="0"/>
    <n v="0"/>
    <n v="3"/>
  </r>
  <r>
    <x v="1"/>
    <n v="3"/>
    <n v="0"/>
    <n v="0"/>
    <n v="3"/>
  </r>
  <r>
    <x v="1"/>
    <n v="3"/>
    <n v="0"/>
    <n v="0"/>
    <n v="3"/>
  </r>
  <r>
    <x v="1"/>
    <n v="3"/>
    <n v="0"/>
    <n v="0"/>
    <n v="3"/>
  </r>
  <r>
    <x v="1"/>
    <n v="3"/>
    <n v="0"/>
    <n v="0"/>
    <n v="3"/>
  </r>
  <r>
    <x v="4"/>
    <n v="3"/>
    <n v="0"/>
    <n v="0"/>
    <n v="3"/>
  </r>
  <r>
    <x v="1"/>
    <n v="4"/>
    <n v="0"/>
    <n v="0"/>
    <n v="4"/>
  </r>
  <r>
    <x v="1"/>
    <n v="4"/>
    <n v="0"/>
    <n v="0"/>
    <n v="4"/>
  </r>
  <r>
    <x v="1"/>
    <n v="4"/>
    <n v="0"/>
    <n v="0"/>
    <n v="4"/>
  </r>
  <r>
    <x v="1"/>
    <n v="4"/>
    <n v="0"/>
    <n v="0"/>
    <n v="4"/>
  </r>
  <r>
    <x v="1"/>
    <n v="4"/>
    <n v="0"/>
    <n v="0"/>
    <n v="4"/>
  </r>
  <r>
    <x v="1"/>
    <n v="4"/>
    <n v="0"/>
    <n v="0"/>
    <n v="4"/>
  </r>
  <r>
    <x v="1"/>
    <n v="4"/>
    <n v="0"/>
    <n v="0"/>
    <n v="4"/>
  </r>
  <r>
    <x v="1"/>
    <n v="4"/>
    <n v="0"/>
    <n v="0"/>
    <n v="4"/>
  </r>
  <r>
    <x v="1"/>
    <n v="4"/>
    <n v="0"/>
    <n v="0"/>
    <n v="4"/>
  </r>
  <r>
    <x v="1"/>
    <n v="4"/>
    <n v="0"/>
    <n v="0"/>
    <n v="4"/>
  </r>
  <r>
    <x v="1"/>
    <n v="5"/>
    <n v="0"/>
    <n v="0"/>
    <n v="5"/>
  </r>
  <r>
    <x v="1"/>
    <n v="5"/>
    <n v="0"/>
    <n v="0"/>
    <n v="5"/>
  </r>
  <r>
    <x v="1"/>
    <n v="5"/>
    <n v="0"/>
    <n v="0"/>
    <n v="5"/>
  </r>
  <r>
    <x v="1"/>
    <n v="5"/>
    <n v="0"/>
    <n v="0"/>
    <n v="5"/>
  </r>
  <r>
    <x v="1"/>
    <n v="5"/>
    <n v="0"/>
    <n v="0"/>
    <n v="5"/>
  </r>
  <r>
    <x v="1"/>
    <n v="5"/>
    <n v="0"/>
    <n v="0"/>
    <n v="5"/>
  </r>
  <r>
    <x v="1"/>
    <n v="5"/>
    <n v="0"/>
    <n v="0"/>
    <n v="5"/>
  </r>
  <r>
    <x v="1"/>
    <n v="6"/>
    <n v="0"/>
    <n v="0"/>
    <n v="6"/>
  </r>
  <r>
    <x v="1"/>
    <n v="6"/>
    <n v="0"/>
    <n v="0"/>
    <n v="6"/>
  </r>
  <r>
    <x v="3"/>
    <n v="6"/>
    <n v="0"/>
    <n v="0"/>
    <n v="6"/>
  </r>
  <r>
    <x v="1"/>
    <n v="6"/>
    <n v="0"/>
    <n v="0"/>
    <n v="6"/>
  </r>
  <r>
    <x v="1"/>
    <n v="6"/>
    <n v="0"/>
    <n v="0"/>
    <n v="6"/>
  </r>
  <r>
    <x v="1"/>
    <n v="6"/>
    <n v="0"/>
    <n v="0"/>
    <n v="6"/>
  </r>
  <r>
    <x v="1"/>
    <n v="7"/>
    <n v="0"/>
    <n v="2"/>
    <n v="5"/>
  </r>
  <r>
    <x v="1"/>
    <n v="7"/>
    <n v="0"/>
    <n v="0"/>
    <n v="7"/>
  </r>
  <r>
    <x v="3"/>
    <n v="7"/>
    <n v="0"/>
    <n v="0"/>
    <n v="7"/>
  </r>
  <r>
    <x v="3"/>
    <n v="7"/>
    <n v="0"/>
    <n v="0"/>
    <n v="7"/>
  </r>
  <r>
    <x v="1"/>
    <n v="8"/>
    <n v="0"/>
    <n v="0"/>
    <n v="8"/>
  </r>
  <r>
    <x v="1"/>
    <n v="8"/>
    <n v="0"/>
    <n v="0"/>
    <n v="8"/>
  </r>
  <r>
    <x v="1"/>
    <n v="8"/>
    <n v="0"/>
    <n v="0"/>
    <n v="8"/>
  </r>
  <r>
    <x v="3"/>
    <n v="8"/>
    <n v="0"/>
    <n v="0"/>
    <n v="8"/>
  </r>
  <r>
    <x v="1"/>
    <n v="8"/>
    <n v="0"/>
    <n v="0"/>
    <n v="8"/>
  </r>
  <r>
    <x v="1"/>
    <n v="8"/>
    <n v="0"/>
    <n v="0"/>
    <n v="8"/>
  </r>
  <r>
    <x v="3"/>
    <n v="8"/>
    <n v="0"/>
    <n v="0"/>
    <n v="8"/>
  </r>
  <r>
    <x v="1"/>
    <n v="8"/>
    <n v="0"/>
    <n v="0"/>
    <n v="8"/>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r>
    <x v="1"/>
    <n v="9"/>
    <n v="0"/>
    <n v="0"/>
    <n v="9"/>
  </r>
</pivotCacheRecords>
</file>

<file path=xl/pivotCache/pivotCacheRecords3.xml><?xml version="1.0" encoding="utf-8"?>
<pivotCacheRecords xmlns="http://schemas.openxmlformats.org/spreadsheetml/2006/main" xmlns:r="http://schemas.openxmlformats.org/officeDocument/2006/relationships" count="14">
  <r>
    <n v="500"/>
    <x v="0"/>
  </r>
  <r>
    <n v="250"/>
    <x v="0"/>
  </r>
  <r>
    <n v="760"/>
    <x v="1"/>
  </r>
  <r>
    <n v="0"/>
    <x v="2"/>
  </r>
  <r>
    <n v="0"/>
    <x v="2"/>
  </r>
  <r>
    <n v="0"/>
    <x v="2"/>
  </r>
  <r>
    <n v="20"/>
    <x v="3"/>
  </r>
  <r>
    <n v="0"/>
    <x v="2"/>
  </r>
  <r>
    <n v="0"/>
    <x v="2"/>
  </r>
  <r>
    <n v="0"/>
    <x v="2"/>
  </r>
  <r>
    <n v="0"/>
    <x v="2"/>
  </r>
  <r>
    <n v="0"/>
    <x v="2"/>
  </r>
  <r>
    <n v="100"/>
    <x v="0"/>
  </r>
  <r>
    <n v="50"/>
    <x v="0"/>
  </r>
</pivotCacheRecords>
</file>

<file path=xl/pivotCache/pivotCacheRecords4.xml><?xml version="1.0" encoding="utf-8"?>
<pivotCacheRecords xmlns="http://schemas.openxmlformats.org/spreadsheetml/2006/main" xmlns:r="http://schemas.openxmlformats.org/officeDocument/2006/relationships" count="11">
  <r>
    <n v="425"/>
    <x v="0"/>
  </r>
  <r>
    <n v="1800"/>
    <x v="0"/>
  </r>
  <r>
    <n v="0"/>
    <x v="1"/>
  </r>
  <r>
    <n v="640"/>
    <x v="2"/>
  </r>
  <r>
    <n v="0"/>
    <x v="1"/>
  </r>
  <r>
    <n v="100"/>
    <x v="2"/>
  </r>
  <r>
    <n v="250"/>
    <x v="3"/>
  </r>
  <r>
    <n v="70"/>
    <x v="3"/>
  </r>
  <r>
    <n v="0"/>
    <x v="1"/>
  </r>
  <r>
    <n v="0"/>
    <x v="1"/>
  </r>
  <r>
    <n v="180"/>
    <x v="3"/>
  </r>
</pivotCacheRecords>
</file>

<file path=xl/pivotCache/pivotCacheRecords5.xml><?xml version="1.0" encoding="utf-8"?>
<pivotCacheRecords xmlns="http://schemas.openxmlformats.org/spreadsheetml/2006/main" xmlns:r="http://schemas.openxmlformats.org/officeDocument/2006/relationships" count="13">
  <r>
    <n v="0"/>
    <x v="0"/>
  </r>
  <r>
    <n v="215"/>
    <x v="1"/>
  </r>
  <r>
    <n v="250"/>
    <x v="1"/>
  </r>
  <r>
    <n v="0"/>
    <x v="0"/>
  </r>
  <r>
    <n v="140"/>
    <x v="1"/>
  </r>
  <r>
    <n v="130"/>
    <x v="1"/>
  </r>
  <r>
    <n v="0"/>
    <x v="0"/>
  </r>
  <r>
    <n v="100"/>
    <x v="1"/>
  </r>
  <r>
    <n v="0"/>
    <x v="0"/>
  </r>
  <r>
    <n v="75"/>
    <x v="1"/>
  </r>
  <r>
    <n v="0"/>
    <x v="0"/>
  </r>
  <r>
    <n v="0"/>
    <x v="0"/>
  </r>
  <r>
    <n v="20"/>
    <x v="2"/>
  </r>
</pivotCacheRecords>
</file>

<file path=xl/pivotCache/pivotCacheRecords6.xml><?xml version="1.0" encoding="utf-8"?>
<pivotCacheRecords xmlns="http://schemas.openxmlformats.org/spreadsheetml/2006/main" xmlns:r="http://schemas.openxmlformats.org/officeDocument/2006/relationships" count="4">
  <r>
    <n v="45"/>
    <x v="0"/>
  </r>
  <r>
    <n v="40"/>
    <x v="0"/>
  </r>
  <r>
    <n v="35"/>
    <x v="0"/>
  </r>
  <r>
    <n v="80"/>
    <x v="0"/>
  </r>
</pivotCacheRecords>
</file>

<file path=xl/pivotCache/pivotCacheRecords7.xml><?xml version="1.0" encoding="utf-8"?>
<pivotCacheRecords xmlns="http://schemas.openxmlformats.org/spreadsheetml/2006/main" xmlns:r="http://schemas.openxmlformats.org/officeDocument/2006/relationships" count="27">
  <r>
    <n v="0"/>
    <x v="0"/>
  </r>
  <r>
    <n v="0"/>
    <x v="0"/>
  </r>
  <r>
    <n v="35"/>
    <x v="0"/>
  </r>
  <r>
    <n v="65"/>
    <x v="0"/>
  </r>
  <r>
    <n v="95"/>
    <x v="0"/>
  </r>
  <r>
    <n v="130"/>
    <x v="0"/>
  </r>
  <r>
    <n v="115"/>
    <x v="0"/>
  </r>
  <r>
    <n v="30"/>
    <x v="0"/>
  </r>
  <r>
    <n v="6"/>
    <x v="0"/>
  </r>
  <r>
    <n v="12"/>
    <x v="0"/>
  </r>
  <r>
    <n v="0"/>
    <x v="0"/>
  </r>
  <r>
    <n v="0"/>
    <x v="0"/>
  </r>
  <r>
    <n v="60"/>
    <x v="0"/>
  </r>
  <r>
    <n v="0"/>
    <x v="0"/>
  </r>
  <r>
    <n v="12"/>
    <x v="0"/>
  </r>
  <r>
    <n v="45"/>
    <x v="0"/>
  </r>
  <r>
    <n v="30"/>
    <x v="0"/>
  </r>
  <r>
    <n v="0"/>
    <x v="0"/>
  </r>
  <r>
    <n v="80"/>
    <x v="0"/>
  </r>
  <r>
    <n v="90"/>
    <x v="0"/>
  </r>
  <r>
    <n v="120"/>
    <x v="0"/>
  </r>
  <r>
    <n v="55"/>
    <x v="0"/>
  </r>
  <r>
    <n v="0"/>
    <x v="0"/>
  </r>
  <r>
    <n v="0"/>
    <x v="0"/>
  </r>
  <r>
    <n v="0"/>
    <x v="0"/>
  </r>
  <r>
    <n v="115"/>
    <x v="0"/>
  </r>
  <r>
    <n v="5"/>
    <x v="0"/>
  </r>
</pivotCacheRecords>
</file>

<file path=xl/pivotCache/pivotCacheRecords8.xml><?xml version="1.0" encoding="utf-8"?>
<pivotCacheRecords xmlns="http://schemas.openxmlformats.org/spreadsheetml/2006/main" xmlns:r="http://schemas.openxmlformats.org/officeDocument/2006/relationships" count="3">
  <r>
    <n v="150"/>
    <x v="0"/>
  </r>
  <r>
    <n v="25"/>
    <x v="0"/>
  </r>
  <r>
    <n v="50"/>
    <x v="0"/>
  </r>
</pivotCacheRecords>
</file>

<file path=xl/pivotCache/pivotCacheRecords9.xml><?xml version="1.0" encoding="utf-8"?>
<pivotCacheRecords xmlns="http://schemas.openxmlformats.org/spreadsheetml/2006/main" xmlns:r="http://schemas.openxmlformats.org/officeDocument/2006/relationships" count="247">
  <r>
    <x v="0"/>
    <n v="735"/>
    <n v="0"/>
    <n v="0"/>
    <n v="735"/>
  </r>
  <r>
    <x v="0"/>
    <n v="46"/>
    <n v="0"/>
    <n v="0"/>
    <n v="46"/>
  </r>
  <r>
    <x v="0"/>
    <n v="34"/>
    <n v="0"/>
    <n v="0"/>
    <n v="34"/>
  </r>
  <r>
    <x v="0"/>
    <n v="51"/>
    <n v="0"/>
    <n v="0"/>
    <n v="51"/>
  </r>
  <r>
    <x v="0"/>
    <n v="93"/>
    <n v="0"/>
    <n v="0"/>
    <n v="93"/>
  </r>
  <r>
    <x v="0"/>
    <n v="900"/>
    <n v="0"/>
    <n v="0"/>
    <n v="900"/>
  </r>
  <r>
    <x v="0"/>
    <n v="425"/>
    <n v="0"/>
    <n v="0"/>
    <n v="425"/>
  </r>
  <r>
    <x v="0"/>
    <n v="450"/>
    <n v="0"/>
    <n v="0"/>
    <n v="450"/>
  </r>
  <r>
    <x v="0"/>
    <n v="88"/>
    <n v="37"/>
    <n v="39"/>
    <n v="49"/>
  </r>
  <r>
    <x v="0"/>
    <n v="15"/>
    <n v="15"/>
    <n v="15"/>
    <n v="0"/>
  </r>
  <r>
    <x v="0"/>
    <n v="31"/>
    <n v="25"/>
    <n v="29"/>
    <n v="2"/>
  </r>
  <r>
    <x v="0"/>
    <n v="140"/>
    <n v="0"/>
    <n v="0"/>
    <n v="140"/>
  </r>
  <r>
    <x v="0"/>
    <n v="174"/>
    <n v="0"/>
    <n v="0"/>
    <n v="174"/>
  </r>
  <r>
    <x v="0"/>
    <n v="210"/>
    <n v="0"/>
    <n v="0"/>
    <n v="210"/>
  </r>
  <r>
    <x v="0"/>
    <n v="261"/>
    <n v="0"/>
    <n v="0"/>
    <n v="261"/>
  </r>
  <r>
    <x v="0"/>
    <n v="36"/>
    <n v="0"/>
    <n v="0"/>
    <n v="36"/>
  </r>
  <r>
    <x v="0"/>
    <n v="54"/>
    <n v="0"/>
    <n v="0"/>
    <n v="54"/>
  </r>
  <r>
    <x v="0"/>
    <n v="110"/>
    <n v="0"/>
    <n v="0"/>
    <n v="110"/>
  </r>
  <r>
    <x v="0"/>
    <n v="520"/>
    <n v="0"/>
    <n v="0"/>
    <n v="520"/>
  </r>
  <r>
    <x v="0"/>
    <n v="23"/>
    <n v="0"/>
    <n v="0"/>
    <n v="23"/>
  </r>
  <r>
    <x v="1"/>
    <n v="18"/>
    <n v="0"/>
    <n v="0"/>
    <n v="18"/>
  </r>
  <r>
    <x v="0"/>
    <n v="1"/>
    <n v="0"/>
    <n v="0"/>
    <n v="1"/>
  </r>
  <r>
    <x v="0"/>
    <n v="1"/>
    <n v="0"/>
    <n v="0"/>
    <n v="1"/>
  </r>
  <r>
    <x v="0"/>
    <n v="17"/>
    <n v="0"/>
    <n v="0"/>
    <n v="17"/>
  </r>
  <r>
    <x v="0"/>
    <n v="52"/>
    <n v="0"/>
    <n v="0"/>
    <n v="52"/>
  </r>
  <r>
    <x v="0"/>
    <n v="160"/>
    <n v="0"/>
    <n v="0"/>
    <n v="160"/>
  </r>
  <r>
    <x v="0"/>
    <n v="55"/>
    <n v="0"/>
    <n v="0"/>
    <n v="55"/>
  </r>
  <r>
    <x v="0"/>
    <n v="88"/>
    <n v="0"/>
    <n v="0"/>
    <n v="88"/>
  </r>
  <r>
    <x v="0"/>
    <n v="39"/>
    <n v="0"/>
    <n v="0"/>
    <n v="39"/>
  </r>
  <r>
    <x v="0"/>
    <n v="1"/>
    <n v="0"/>
    <n v="0"/>
    <n v="1"/>
  </r>
  <r>
    <x v="2"/>
    <n v="1"/>
    <n v="0"/>
    <n v="0"/>
    <n v="1"/>
  </r>
  <r>
    <x v="0"/>
    <n v="15"/>
    <n v="0"/>
    <n v="0"/>
    <n v="15"/>
  </r>
  <r>
    <x v="0"/>
    <n v="12"/>
    <n v="0"/>
    <n v="0"/>
    <n v="12"/>
  </r>
  <r>
    <x v="0"/>
    <n v="18"/>
    <n v="0"/>
    <n v="0"/>
    <n v="18"/>
  </r>
  <r>
    <x v="0"/>
    <n v="17"/>
    <n v="0"/>
    <n v="0"/>
    <n v="17"/>
  </r>
  <r>
    <x v="0"/>
    <n v="15"/>
    <n v="0"/>
    <n v="0"/>
    <n v="15"/>
  </r>
  <r>
    <x v="0"/>
    <n v="16"/>
    <n v="0"/>
    <n v="0"/>
    <n v="16"/>
  </r>
  <r>
    <x v="0"/>
    <n v="18"/>
    <n v="0"/>
    <n v="0"/>
    <n v="18"/>
  </r>
  <r>
    <x v="0"/>
    <n v="13"/>
    <n v="0"/>
    <n v="0"/>
    <n v="13"/>
  </r>
  <r>
    <x v="0"/>
    <n v="68"/>
    <n v="34"/>
    <n v="68"/>
    <n v="0"/>
  </r>
  <r>
    <x v="0"/>
    <n v="103"/>
    <n v="35"/>
    <n v="101"/>
    <n v="2"/>
  </r>
  <r>
    <x v="0"/>
    <n v="83"/>
    <n v="50"/>
    <n v="50"/>
    <n v="33"/>
  </r>
  <r>
    <x v="0"/>
    <n v="162"/>
    <n v="12"/>
    <n v="12"/>
    <n v="150"/>
  </r>
  <r>
    <x v="0"/>
    <n v="1"/>
    <n v="0"/>
    <n v="0"/>
    <n v="1"/>
  </r>
  <r>
    <x v="0"/>
    <n v="5"/>
    <n v="0"/>
    <n v="0"/>
    <n v="5"/>
  </r>
  <r>
    <x v="0"/>
    <n v="30"/>
    <n v="0"/>
    <n v="0"/>
    <n v="30"/>
  </r>
  <r>
    <x v="0"/>
    <n v="24"/>
    <n v="0"/>
    <n v="0"/>
    <n v="24"/>
  </r>
  <r>
    <x v="0"/>
    <n v="2"/>
    <n v="2"/>
    <n v="2"/>
    <n v="0"/>
  </r>
  <r>
    <x v="0"/>
    <n v="5"/>
    <n v="0"/>
    <n v="0"/>
    <n v="5"/>
  </r>
  <r>
    <x v="0"/>
    <n v="1"/>
    <n v="0"/>
    <n v="0"/>
    <n v="1"/>
  </r>
  <r>
    <x v="0"/>
    <n v="1"/>
    <n v="0"/>
    <n v="0"/>
    <n v="1"/>
  </r>
  <r>
    <x v="0"/>
    <n v="81"/>
    <n v="0"/>
    <n v="0"/>
    <n v="81"/>
  </r>
  <r>
    <x v="0"/>
    <n v="132"/>
    <n v="66"/>
    <n v="102"/>
    <n v="30"/>
  </r>
  <r>
    <x v="0"/>
    <n v="125"/>
    <n v="36"/>
    <n v="45"/>
    <n v="80"/>
  </r>
  <r>
    <x v="0"/>
    <n v="84"/>
    <n v="27"/>
    <n v="32"/>
    <n v="52"/>
  </r>
  <r>
    <x v="0"/>
    <n v="42"/>
    <n v="12"/>
    <n v="12"/>
    <n v="30"/>
  </r>
  <r>
    <x v="0"/>
    <n v="62"/>
    <n v="17"/>
    <n v="26"/>
    <n v="36"/>
  </r>
  <r>
    <x v="0"/>
    <n v="1"/>
    <n v="0"/>
    <n v="0"/>
    <n v="1"/>
  </r>
  <r>
    <x v="0"/>
    <n v="1"/>
    <n v="0"/>
    <n v="0"/>
    <n v="1"/>
  </r>
  <r>
    <x v="0"/>
    <n v="21"/>
    <n v="0"/>
    <n v="0"/>
    <n v="21"/>
  </r>
  <r>
    <x v="0"/>
    <n v="1"/>
    <n v="0"/>
    <n v="0"/>
    <n v="1"/>
  </r>
  <r>
    <x v="0"/>
    <n v="57"/>
    <n v="0"/>
    <n v="0"/>
    <n v="57"/>
  </r>
  <r>
    <x v="0"/>
    <n v="31"/>
    <n v="0"/>
    <n v="0"/>
    <n v="31"/>
  </r>
  <r>
    <x v="0"/>
    <n v="60"/>
    <n v="0"/>
    <n v="0"/>
    <n v="60"/>
  </r>
  <r>
    <x v="0"/>
    <n v="14"/>
    <n v="0"/>
    <n v="0"/>
    <n v="14"/>
  </r>
  <r>
    <x v="0"/>
    <n v="24"/>
    <n v="0"/>
    <n v="22"/>
    <n v="2"/>
  </r>
  <r>
    <x v="0"/>
    <n v="227"/>
    <n v="0"/>
    <n v="67"/>
    <n v="160"/>
  </r>
  <r>
    <x v="0"/>
    <n v="10"/>
    <n v="0"/>
    <n v="0"/>
    <n v="10"/>
  </r>
  <r>
    <x v="0"/>
    <n v="167"/>
    <n v="0"/>
    <n v="0"/>
    <n v="167"/>
  </r>
  <r>
    <x v="0"/>
    <n v="16"/>
    <n v="0"/>
    <n v="0"/>
    <n v="16"/>
  </r>
  <r>
    <x v="0"/>
    <n v="24"/>
    <n v="0"/>
    <n v="0"/>
    <n v="24"/>
  </r>
  <r>
    <x v="0"/>
    <n v="99"/>
    <n v="0"/>
    <n v="0"/>
    <n v="99"/>
  </r>
  <r>
    <x v="0"/>
    <n v="135"/>
    <n v="9"/>
    <n v="9"/>
    <n v="126"/>
  </r>
  <r>
    <x v="0"/>
    <n v="49"/>
    <n v="0"/>
    <n v="0"/>
    <n v="49"/>
  </r>
  <r>
    <x v="0"/>
    <n v="0"/>
    <n v="0"/>
    <n v="0"/>
    <n v="0"/>
  </r>
  <r>
    <x v="0"/>
    <n v="1"/>
    <n v="0"/>
    <n v="0"/>
    <n v="1"/>
  </r>
  <r>
    <x v="0"/>
    <n v="1"/>
    <n v="0"/>
    <n v="0"/>
    <n v="1"/>
  </r>
  <r>
    <x v="0"/>
    <n v="1"/>
    <n v="0"/>
    <n v="0"/>
    <n v="1"/>
  </r>
  <r>
    <x v="0"/>
    <n v="1"/>
    <n v="0"/>
    <n v="0"/>
    <n v="1"/>
  </r>
  <r>
    <x v="0"/>
    <n v="1"/>
    <n v="0"/>
    <n v="0"/>
    <n v="1"/>
  </r>
  <r>
    <x v="0"/>
    <n v="1"/>
    <n v="0"/>
    <n v="0"/>
    <n v="1"/>
  </r>
  <r>
    <x v="0"/>
    <n v="1"/>
    <n v="0"/>
    <n v="0"/>
    <n v="1"/>
  </r>
  <r>
    <x v="3"/>
    <n v="1"/>
    <n v="0"/>
    <n v="0"/>
    <n v="1"/>
  </r>
  <r>
    <x v="3"/>
    <n v="1"/>
    <n v="0"/>
    <n v="0"/>
    <n v="1"/>
  </r>
  <r>
    <x v="0"/>
    <n v="1"/>
    <n v="0"/>
    <n v="0"/>
    <n v="1"/>
  </r>
  <r>
    <x v="4"/>
    <n v="1"/>
    <n v="0"/>
    <n v="0"/>
    <n v="1"/>
  </r>
  <r>
    <x v="5"/>
    <n v="1"/>
    <n v="0"/>
    <n v="0"/>
    <n v="1"/>
  </r>
  <r>
    <x v="0"/>
    <n v="1"/>
    <n v="0"/>
    <n v="0"/>
    <n v="1"/>
  </r>
  <r>
    <x v="3"/>
    <n v="1"/>
    <n v="0"/>
    <n v="0"/>
    <n v="1"/>
  </r>
  <r>
    <x v="3"/>
    <n v="1"/>
    <n v="0"/>
    <n v="0"/>
    <n v="1"/>
  </r>
  <r>
    <x v="0"/>
    <n v="1"/>
    <n v="0"/>
    <n v="0"/>
    <n v="1"/>
  </r>
  <r>
    <x v="6"/>
    <n v="1"/>
    <n v="0"/>
    <n v="0"/>
    <n v="1"/>
  </r>
  <r>
    <x v="0"/>
    <n v="1"/>
    <n v="0"/>
    <n v="0"/>
    <n v="1"/>
  </r>
  <r>
    <x v="1"/>
    <n v="1"/>
    <n v="0"/>
    <n v="0"/>
    <n v="1"/>
  </r>
  <r>
    <x v="0"/>
    <n v="1"/>
    <n v="0"/>
    <n v="0"/>
    <n v="1"/>
  </r>
  <r>
    <x v="0"/>
    <n v="1"/>
    <n v="0"/>
    <n v="0"/>
    <n v="1"/>
  </r>
  <r>
    <x v="0"/>
    <n v="1"/>
    <n v="0"/>
    <n v="0"/>
    <n v="1"/>
  </r>
  <r>
    <x v="0"/>
    <n v="1"/>
    <n v="0"/>
    <n v="0"/>
    <n v="1"/>
  </r>
  <r>
    <x v="0"/>
    <n v="1"/>
    <n v="0"/>
    <n v="0"/>
    <n v="1"/>
  </r>
  <r>
    <x v="0"/>
    <n v="1"/>
    <n v="0"/>
    <n v="0"/>
    <n v="1"/>
  </r>
  <r>
    <x v="0"/>
    <n v="1"/>
    <n v="0"/>
    <n v="0"/>
    <n v="1"/>
  </r>
  <r>
    <x v="0"/>
    <n v="2"/>
    <n v="0"/>
    <n v="0"/>
    <n v="2"/>
  </r>
  <r>
    <x v="0"/>
    <n v="1"/>
    <n v="0"/>
    <n v="0"/>
    <n v="1"/>
  </r>
  <r>
    <x v="0"/>
    <n v="1"/>
    <n v="0"/>
    <n v="0"/>
    <n v="1"/>
  </r>
  <r>
    <x v="0"/>
    <n v="1"/>
    <n v="0"/>
    <n v="0"/>
    <n v="1"/>
  </r>
  <r>
    <x v="0"/>
    <n v="1"/>
    <n v="0"/>
    <n v="0"/>
    <n v="1"/>
  </r>
  <r>
    <x v="7"/>
    <n v="2"/>
    <n v="0"/>
    <n v="0"/>
    <n v="2"/>
  </r>
  <r>
    <x v="0"/>
    <n v="2"/>
    <n v="0"/>
    <n v="0"/>
    <n v="2"/>
  </r>
  <r>
    <x v="0"/>
    <n v="2"/>
    <n v="0"/>
    <n v="0"/>
    <n v="2"/>
  </r>
  <r>
    <x v="0"/>
    <n v="2"/>
    <n v="0"/>
    <n v="0"/>
    <n v="2"/>
  </r>
  <r>
    <x v="0"/>
    <n v="1"/>
    <n v="0"/>
    <n v="0"/>
    <n v="1"/>
  </r>
  <r>
    <x v="0"/>
    <n v="1"/>
    <n v="0"/>
    <n v="0"/>
    <n v="1"/>
  </r>
  <r>
    <x v="1"/>
    <n v="2"/>
    <n v="0"/>
    <n v="0"/>
    <n v="2"/>
  </r>
  <r>
    <x v="0"/>
    <n v="1"/>
    <n v="0"/>
    <n v="0"/>
    <n v="1"/>
  </r>
  <r>
    <x v="0"/>
    <n v="1"/>
    <n v="0"/>
    <n v="0"/>
    <n v="1"/>
  </r>
  <r>
    <x v="0"/>
    <n v="1"/>
    <n v="0"/>
    <n v="0"/>
    <n v="1"/>
  </r>
  <r>
    <x v="0"/>
    <n v="1"/>
    <n v="0"/>
    <n v="0"/>
    <n v="1"/>
  </r>
  <r>
    <x v="8"/>
    <n v="3"/>
    <n v="0"/>
    <n v="1"/>
    <n v="2"/>
  </r>
  <r>
    <x v="9"/>
    <n v="3"/>
    <n v="0"/>
    <n v="1"/>
    <n v="2"/>
  </r>
  <r>
    <x v="0"/>
    <n v="1"/>
    <n v="0"/>
    <n v="0"/>
    <n v="1"/>
  </r>
  <r>
    <x v="0"/>
    <n v="3"/>
    <n v="0"/>
    <n v="1"/>
    <n v="2"/>
  </r>
  <r>
    <x v="0"/>
    <n v="3"/>
    <n v="0"/>
    <n v="0"/>
    <n v="3"/>
  </r>
  <r>
    <x v="10"/>
    <n v="24"/>
    <n v="0"/>
    <n v="0"/>
    <n v="24"/>
  </r>
  <r>
    <x v="0"/>
    <n v="1"/>
    <n v="0"/>
    <n v="0"/>
    <n v="1"/>
  </r>
  <r>
    <x v="0"/>
    <n v="1"/>
    <n v="0"/>
    <n v="0"/>
    <n v="1"/>
  </r>
  <r>
    <x v="10"/>
    <n v="36"/>
    <n v="0"/>
    <n v="0"/>
    <n v="36"/>
  </r>
  <r>
    <x v="0"/>
    <n v="1"/>
    <n v="0"/>
    <n v="0"/>
    <n v="1"/>
  </r>
  <r>
    <x v="0"/>
    <n v="1"/>
    <n v="0"/>
    <n v="0"/>
    <n v="1"/>
  </r>
  <r>
    <x v="0"/>
    <n v="1"/>
    <n v="0"/>
    <n v="0"/>
    <n v="1"/>
  </r>
  <r>
    <x v="0"/>
    <n v="1"/>
    <n v="0"/>
    <n v="0"/>
    <n v="1"/>
  </r>
  <r>
    <x v="0"/>
    <n v="1"/>
    <n v="0"/>
    <n v="0"/>
    <n v="1"/>
  </r>
  <r>
    <x v="0"/>
    <n v="1"/>
    <n v="0"/>
    <n v="0"/>
    <n v="1"/>
  </r>
  <r>
    <x v="0"/>
    <n v="1"/>
    <n v="0"/>
    <n v="0"/>
    <n v="1"/>
  </r>
  <r>
    <x v="11"/>
    <n v="60"/>
    <n v="0"/>
    <n v="0"/>
    <n v="60"/>
  </r>
  <r>
    <x v="0"/>
    <n v="1"/>
    <n v="0"/>
    <n v="0"/>
    <n v="1"/>
  </r>
  <r>
    <x v="11"/>
    <n v="90"/>
    <n v="0"/>
    <n v="0"/>
    <n v="90"/>
  </r>
  <r>
    <x v="12"/>
    <n v="24"/>
    <n v="0"/>
    <n v="0"/>
    <n v="24"/>
  </r>
  <r>
    <x v="0"/>
    <n v="1"/>
    <n v="0"/>
    <n v="0"/>
    <n v="1"/>
  </r>
  <r>
    <x v="0"/>
    <n v="1"/>
    <n v="0"/>
    <n v="0"/>
    <n v="1"/>
  </r>
  <r>
    <x v="0"/>
    <n v="1"/>
    <n v="0"/>
    <n v="0"/>
    <n v="1"/>
  </r>
  <r>
    <x v="0"/>
    <n v="1"/>
    <n v="0"/>
    <n v="0"/>
    <n v="1"/>
  </r>
  <r>
    <x v="0"/>
    <n v="1"/>
    <n v="0"/>
    <n v="0"/>
    <n v="1"/>
  </r>
  <r>
    <x v="0"/>
    <n v="1"/>
    <n v="0"/>
    <n v="0"/>
    <n v="1"/>
  </r>
  <r>
    <x v="0"/>
    <n v="1"/>
    <n v="0"/>
    <n v="0"/>
    <n v="1"/>
  </r>
  <r>
    <x v="12"/>
    <n v="36"/>
    <n v="32"/>
    <n v="32"/>
    <n v="4"/>
  </r>
  <r>
    <x v="10"/>
    <n v="26"/>
    <n v="0"/>
    <n v="0"/>
    <n v="26"/>
  </r>
  <r>
    <x v="0"/>
    <n v="1"/>
    <n v="0"/>
    <n v="0"/>
    <n v="1"/>
  </r>
  <r>
    <x v="0"/>
    <n v="1"/>
    <n v="0"/>
    <n v="0"/>
    <n v="1"/>
  </r>
  <r>
    <x v="0"/>
    <n v="1"/>
    <n v="0"/>
    <n v="0"/>
    <n v="1"/>
  </r>
  <r>
    <x v="0"/>
    <n v="1"/>
    <n v="0"/>
    <n v="0"/>
    <n v="1"/>
  </r>
  <r>
    <x v="0"/>
    <n v="1"/>
    <n v="0"/>
    <n v="0"/>
    <n v="1"/>
  </r>
  <r>
    <x v="0"/>
    <n v="1"/>
    <n v="0"/>
    <n v="0"/>
    <n v="1"/>
  </r>
  <r>
    <x v="0"/>
    <n v="1"/>
    <n v="0"/>
    <n v="0"/>
    <n v="1"/>
  </r>
  <r>
    <x v="0"/>
    <n v="1"/>
    <n v="0"/>
    <n v="0"/>
    <n v="1"/>
  </r>
  <r>
    <x v="10"/>
    <n v="39"/>
    <n v="0"/>
    <n v="0"/>
    <n v="39"/>
  </r>
  <r>
    <x v="12"/>
    <n v="10"/>
    <n v="0"/>
    <n v="0"/>
    <n v="10"/>
  </r>
  <r>
    <x v="12"/>
    <n v="16"/>
    <n v="0"/>
    <n v="0"/>
    <n v="16"/>
  </r>
  <r>
    <x v="13"/>
    <n v="1"/>
    <n v="0"/>
    <n v="0"/>
    <n v="1"/>
  </r>
  <r>
    <x v="13"/>
    <n v="1"/>
    <n v="0"/>
    <n v="0"/>
    <n v="1"/>
  </r>
  <r>
    <x v="0"/>
    <n v="1"/>
    <n v="0"/>
    <n v="0"/>
    <n v="1"/>
  </r>
  <r>
    <x v="13"/>
    <n v="1"/>
    <n v="0"/>
    <n v="0"/>
    <n v="1"/>
  </r>
  <r>
    <x v="0"/>
    <n v="2"/>
    <n v="0"/>
    <n v="0"/>
    <n v="2"/>
  </r>
  <r>
    <x v="0"/>
    <n v="2"/>
    <n v="0"/>
    <n v="0"/>
    <n v="2"/>
  </r>
  <r>
    <x v="0"/>
    <n v="2"/>
    <n v="0"/>
    <n v="0"/>
    <n v="2"/>
  </r>
  <r>
    <x v="13"/>
    <n v="1"/>
    <n v="0"/>
    <n v="0"/>
    <n v="1"/>
  </r>
  <r>
    <x v="13"/>
    <n v="1"/>
    <n v="0"/>
    <n v="0"/>
    <n v="1"/>
  </r>
  <r>
    <x v="0"/>
    <n v="2"/>
    <n v="0"/>
    <n v="0"/>
    <n v="2"/>
  </r>
  <r>
    <x v="0"/>
    <n v="2"/>
    <n v="0"/>
    <n v="0"/>
    <n v="2"/>
  </r>
  <r>
    <x v="12"/>
    <n v="1"/>
    <n v="0"/>
    <n v="0"/>
    <n v="1"/>
  </r>
  <r>
    <x v="0"/>
    <n v="2"/>
    <n v="0"/>
    <n v="0"/>
    <n v="2"/>
  </r>
  <r>
    <x v="0"/>
    <n v="2"/>
    <n v="0"/>
    <n v="0"/>
    <n v="2"/>
  </r>
  <r>
    <x v="0"/>
    <n v="2"/>
    <n v="0"/>
    <n v="0"/>
    <n v="2"/>
  </r>
  <r>
    <x v="0"/>
    <n v="2"/>
    <n v="0"/>
    <n v="0"/>
    <n v="2"/>
  </r>
  <r>
    <x v="0"/>
    <n v="2"/>
    <n v="0"/>
    <n v="0"/>
    <n v="2"/>
  </r>
  <r>
    <x v="0"/>
    <n v="2"/>
    <n v="0"/>
    <n v="0"/>
    <n v="2"/>
  </r>
  <r>
    <x v="0"/>
    <n v="2"/>
    <n v="0"/>
    <n v="0"/>
    <n v="2"/>
  </r>
  <r>
    <x v="0"/>
    <n v="2"/>
    <n v="0"/>
    <n v="0"/>
    <n v="2"/>
  </r>
  <r>
    <x v="0"/>
    <n v="2"/>
    <n v="0"/>
    <n v="0"/>
    <n v="2"/>
  </r>
  <r>
    <x v="8"/>
    <n v="1"/>
    <n v="0"/>
    <n v="0"/>
    <n v="1"/>
  </r>
  <r>
    <x v="0"/>
    <n v="2"/>
    <n v="0"/>
    <n v="0"/>
    <n v="2"/>
  </r>
  <r>
    <x v="0"/>
    <n v="2"/>
    <n v="0"/>
    <n v="0"/>
    <n v="2"/>
  </r>
  <r>
    <x v="14"/>
    <n v="1"/>
    <n v="0"/>
    <n v="0"/>
    <n v="1"/>
  </r>
  <r>
    <x v="0"/>
    <n v="2"/>
    <n v="0"/>
    <n v="0"/>
    <n v="2"/>
  </r>
  <r>
    <x v="0"/>
    <n v="2"/>
    <n v="0"/>
    <n v="0"/>
    <n v="2"/>
  </r>
  <r>
    <x v="0"/>
    <n v="2"/>
    <n v="0"/>
    <n v="0"/>
    <n v="2"/>
  </r>
  <r>
    <x v="0"/>
    <n v="2"/>
    <n v="0"/>
    <n v="0"/>
    <n v="2"/>
  </r>
  <r>
    <x v="13"/>
    <n v="1"/>
    <n v="0"/>
    <n v="0"/>
    <n v="1"/>
  </r>
  <r>
    <x v="0"/>
    <n v="2"/>
    <n v="0"/>
    <n v="0"/>
    <n v="2"/>
  </r>
  <r>
    <x v="0"/>
    <n v="2"/>
    <n v="0"/>
    <n v="0"/>
    <n v="2"/>
  </r>
  <r>
    <x v="0"/>
    <n v="2"/>
    <n v="0"/>
    <n v="0"/>
    <n v="2"/>
  </r>
  <r>
    <x v="10"/>
    <n v="1"/>
    <n v="0"/>
    <n v="0"/>
    <n v="1"/>
  </r>
  <r>
    <x v="13"/>
    <n v="1"/>
    <n v="0"/>
    <n v="0"/>
    <n v="1"/>
  </r>
  <r>
    <x v="0"/>
    <n v="2"/>
    <n v="0"/>
    <n v="0"/>
    <n v="2"/>
  </r>
  <r>
    <x v="13"/>
    <n v="1"/>
    <n v="0"/>
    <n v="0"/>
    <n v="1"/>
  </r>
  <r>
    <x v="13"/>
    <n v="1"/>
    <n v="0"/>
    <n v="0"/>
    <n v="1"/>
  </r>
  <r>
    <x v="0"/>
    <n v="2"/>
    <n v="0"/>
    <n v="0"/>
    <n v="2"/>
  </r>
  <r>
    <x v="8"/>
    <n v="2"/>
    <n v="0"/>
    <n v="0"/>
    <n v="2"/>
  </r>
  <r>
    <x v="12"/>
    <n v="2"/>
    <n v="0"/>
    <n v="0"/>
    <n v="2"/>
  </r>
  <r>
    <x v="13"/>
    <n v="2"/>
    <n v="0"/>
    <n v="0"/>
    <n v="2"/>
  </r>
  <r>
    <x v="0"/>
    <n v="2"/>
    <n v="0"/>
    <n v="0"/>
    <n v="2"/>
  </r>
  <r>
    <x v="1"/>
    <n v="2"/>
    <n v="0"/>
    <n v="0"/>
    <n v="2"/>
  </r>
  <r>
    <x v="15"/>
    <n v="2"/>
    <n v="0"/>
    <n v="0"/>
    <n v="2"/>
  </r>
  <r>
    <x v="13"/>
    <n v="2"/>
    <n v="0"/>
    <n v="0"/>
    <n v="2"/>
  </r>
  <r>
    <x v="0"/>
    <n v="3"/>
    <n v="0"/>
    <n v="0"/>
    <n v="3"/>
  </r>
  <r>
    <x v="0"/>
    <n v="3"/>
    <n v="0"/>
    <n v="0"/>
    <n v="3"/>
  </r>
  <r>
    <x v="0"/>
    <n v="3"/>
    <n v="0"/>
    <n v="0"/>
    <n v="3"/>
  </r>
  <r>
    <x v="0"/>
    <n v="3"/>
    <n v="0"/>
    <n v="0"/>
    <n v="3"/>
  </r>
  <r>
    <x v="0"/>
    <n v="3"/>
    <n v="0"/>
    <n v="0"/>
    <n v="3"/>
  </r>
  <r>
    <x v="0"/>
    <n v="3"/>
    <n v="0"/>
    <n v="0"/>
    <n v="3"/>
  </r>
  <r>
    <x v="0"/>
    <n v="3"/>
    <n v="0"/>
    <n v="0"/>
    <n v="3"/>
  </r>
  <r>
    <x v="0"/>
    <n v="3"/>
    <n v="0"/>
    <n v="0"/>
    <n v="3"/>
  </r>
  <r>
    <x v="0"/>
    <n v="3"/>
    <n v="0"/>
    <n v="0"/>
    <n v="3"/>
  </r>
  <r>
    <x v="13"/>
    <n v="2"/>
    <n v="0"/>
    <n v="0"/>
    <n v="2"/>
  </r>
  <r>
    <x v="0"/>
    <n v="4"/>
    <n v="0"/>
    <n v="0"/>
    <n v="4"/>
  </r>
  <r>
    <x v="0"/>
    <n v="4"/>
    <n v="0"/>
    <n v="0"/>
    <n v="4"/>
  </r>
  <r>
    <x v="0"/>
    <n v="4"/>
    <n v="0"/>
    <n v="0"/>
    <n v="4"/>
  </r>
  <r>
    <x v="0"/>
    <n v="4"/>
    <n v="0"/>
    <n v="0"/>
    <n v="4"/>
  </r>
  <r>
    <x v="0"/>
    <n v="4"/>
    <n v="0"/>
    <n v="0"/>
    <n v="4"/>
  </r>
  <r>
    <x v="0"/>
    <n v="4"/>
    <n v="0"/>
    <n v="0"/>
    <n v="4"/>
  </r>
  <r>
    <x v="0"/>
    <n v="4"/>
    <n v="0"/>
    <n v="0"/>
    <n v="4"/>
  </r>
  <r>
    <x v="0"/>
    <n v="4"/>
    <n v="0"/>
    <n v="0"/>
    <n v="4"/>
  </r>
  <r>
    <x v="0"/>
    <n v="4"/>
    <n v="0"/>
    <n v="0"/>
    <n v="4"/>
  </r>
  <r>
    <x v="0"/>
    <n v="4"/>
    <n v="0"/>
    <n v="0"/>
    <n v="4"/>
  </r>
  <r>
    <x v="0"/>
    <n v="5"/>
    <n v="0"/>
    <n v="0"/>
    <n v="5"/>
  </r>
  <r>
    <x v="0"/>
    <n v="5"/>
    <n v="0"/>
    <n v="0"/>
    <n v="5"/>
  </r>
  <r>
    <x v="0"/>
    <n v="5"/>
    <n v="0"/>
    <n v="0"/>
    <n v="5"/>
  </r>
  <r>
    <x v="0"/>
    <n v="5"/>
    <n v="0"/>
    <n v="0"/>
    <n v="5"/>
  </r>
  <r>
    <x v="0"/>
    <n v="5"/>
    <n v="0"/>
    <n v="0"/>
    <n v="5"/>
  </r>
  <r>
    <x v="0"/>
    <n v="5"/>
    <n v="0"/>
    <n v="0"/>
    <n v="5"/>
  </r>
  <r>
    <x v="0"/>
    <n v="5"/>
    <n v="0"/>
    <n v="0"/>
    <n v="5"/>
  </r>
  <r>
    <x v="0"/>
    <n v="6"/>
    <n v="0"/>
    <n v="0"/>
    <n v="6"/>
  </r>
  <r>
    <x v="0"/>
    <n v="6"/>
    <n v="0"/>
    <n v="0"/>
    <n v="6"/>
  </r>
  <r>
    <x v="12"/>
    <n v="6"/>
    <n v="0"/>
    <n v="0"/>
    <n v="6"/>
  </r>
  <r>
    <x v="0"/>
    <n v="6"/>
    <n v="0"/>
    <n v="0"/>
    <n v="6"/>
  </r>
  <r>
    <x v="0"/>
    <n v="6"/>
    <n v="0"/>
    <n v="0"/>
    <n v="6"/>
  </r>
  <r>
    <x v="0"/>
    <n v="6"/>
    <n v="0"/>
    <n v="0"/>
    <n v="6"/>
  </r>
  <r>
    <x v="0"/>
    <n v="7"/>
    <n v="0"/>
    <n v="2"/>
    <n v="5"/>
  </r>
  <r>
    <x v="0"/>
    <n v="7"/>
    <n v="0"/>
    <n v="0"/>
    <n v="7"/>
  </r>
  <r>
    <x v="8"/>
    <n v="7"/>
    <n v="0"/>
    <n v="0"/>
    <n v="7"/>
  </r>
  <r>
    <x v="12"/>
    <n v="7"/>
    <n v="0"/>
    <n v="0"/>
    <n v="7"/>
  </r>
  <r>
    <x v="0"/>
    <n v="8"/>
    <n v="0"/>
    <n v="0"/>
    <n v="8"/>
  </r>
  <r>
    <x v="0"/>
    <n v="8"/>
    <n v="0"/>
    <n v="0"/>
    <n v="8"/>
  </r>
  <r>
    <x v="0"/>
    <n v="8"/>
    <n v="0"/>
    <n v="0"/>
    <n v="8"/>
  </r>
  <r>
    <x v="13"/>
    <n v="8"/>
    <n v="0"/>
    <n v="0"/>
    <n v="8"/>
  </r>
  <r>
    <x v="0"/>
    <n v="8"/>
    <n v="0"/>
    <n v="0"/>
    <n v="8"/>
  </r>
  <r>
    <x v="0"/>
    <n v="8"/>
    <n v="0"/>
    <n v="0"/>
    <n v="8"/>
  </r>
  <r>
    <x v="12"/>
    <n v="8"/>
    <n v="0"/>
    <n v="0"/>
    <n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pivotTable1.xml><?xml version="1.0" encoding="utf-8"?>
<pivotTableDefinition xmlns="http://schemas.openxmlformats.org/spreadsheetml/2006/main" name="PivotTable8" cacheId="7"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2:B54"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8"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J22:K34" firstHeaderRow="1" firstDataRow="1" firstDataCol="1"/>
  <pivotFields count="3">
    <pivotField dataField="1" showAll="0"/>
    <pivotField axis="axisRow" showAll="0">
      <items count="2">
        <item x="0"/>
        <item t="default"/>
      </items>
    </pivotField>
    <pivotField axis="axisRow" showAll="0">
      <items count="11">
        <item x="6"/>
        <item x="5"/>
        <item x="0"/>
        <item x="7"/>
        <item x="1"/>
        <item x="2"/>
        <item x="8"/>
        <item x="3"/>
        <item x="9"/>
        <item x="4"/>
        <item t="default"/>
      </items>
    </pivotField>
  </pivotFields>
  <rowFields count="2">
    <field x="1"/>
    <field x="2"/>
  </rowFields>
  <rowItems count="12">
    <i>
      <x/>
    </i>
    <i r="1">
      <x/>
    </i>
    <i r="1">
      <x v="1"/>
    </i>
    <i r="1">
      <x v="2"/>
    </i>
    <i r="1">
      <x v="3"/>
    </i>
    <i r="1">
      <x v="4"/>
    </i>
    <i r="1">
      <x v="5"/>
    </i>
    <i r="1">
      <x v="6"/>
    </i>
    <i r="1">
      <x v="7"/>
    </i>
    <i r="1">
      <x v="8"/>
    </i>
    <i r="1">
      <x v="9"/>
    </i>
    <i t="grand">
      <x/>
    </i>
  </rowItems>
  <colItems count="1">
    <i/>
  </colItems>
  <dataFields count="1">
    <dataField name="Sum of Total" fld="0" baseField="0" baseItem="0"/>
  </dataField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7" cacheId="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22:H39" firstHeaderRow="1" firstDataRow="1" firstDataCol="1"/>
  <pivotFields count="5">
    <pivotField axis="axisRow" showAll="0">
      <items count="17">
        <item x="4"/>
        <item x="1"/>
        <item x="14"/>
        <item x="12"/>
        <item x="3"/>
        <item x="11"/>
        <item x="5"/>
        <item x="15"/>
        <item x="8"/>
        <item x="6"/>
        <item x="13"/>
        <item x="9"/>
        <item x="10"/>
        <item x="7"/>
        <item x="2"/>
        <item x="0"/>
        <item t="default"/>
      </items>
    </pivotField>
    <pivotField showAll="0"/>
    <pivotField showAll="0"/>
    <pivotField showAll="0"/>
    <pivotField dataField="1" showAll="0"/>
  </pivotFields>
  <rowFields count="1">
    <field x="0"/>
  </rowFields>
  <rowItems count="17">
    <i>
      <x/>
    </i>
    <i>
      <x v="1"/>
    </i>
    <i>
      <x v="2"/>
    </i>
    <i>
      <x v="3"/>
    </i>
    <i>
      <x v="4"/>
    </i>
    <i>
      <x v="5"/>
    </i>
    <i>
      <x v="6"/>
    </i>
    <i>
      <x v="7"/>
    </i>
    <i>
      <x v="8"/>
    </i>
    <i>
      <x v="9"/>
    </i>
    <i>
      <x v="10"/>
    </i>
    <i>
      <x v="11"/>
    </i>
    <i>
      <x v="12"/>
    </i>
    <i>
      <x v="13"/>
    </i>
    <i>
      <x v="14"/>
    </i>
    <i>
      <x v="15"/>
    </i>
    <i t="grand">
      <x/>
    </i>
  </rowItems>
  <colItems count="1">
    <i/>
  </colItems>
  <dataFields count="1">
    <dataField name="Sum of Remaining" fld="4" baseField="0" baseItem="0"/>
  </dataField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7"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9:B4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6"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9:B21" firstHeaderRow="1" firstDataRow="1" firstDataCol="1"/>
  <pivotFields count="2">
    <pivotField dataField="1" showAll="0"/>
    <pivotField axis="axisRow" showAll="0">
      <items count="2">
        <item x="0"/>
        <item t="default"/>
      </items>
    </pivotField>
  </pivotFields>
  <rowFields count="1">
    <field x="1"/>
  </rowFields>
  <rowItems count="2">
    <i>
      <x/>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3"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4:B28"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9"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B9" firstHeaderRow="1" firstDataRow="1" firstDataCol="1"/>
  <pivotFields count="5">
    <pivotField axis="axisRow" showAll="0">
      <items count="7">
        <item x="4"/>
        <item x="5"/>
        <item x="2"/>
        <item x="0"/>
        <item x="3"/>
        <item x="1"/>
        <item t="default"/>
      </items>
    </pivotField>
    <pivotField showAll="0"/>
    <pivotField showAll="0"/>
    <pivotField showAll="0"/>
    <pivotField dataField="1" showAll="0"/>
  </pivotFields>
  <rowFields count="1">
    <field x="0"/>
  </rowFields>
  <rowItems count="7">
    <i>
      <x/>
    </i>
    <i>
      <x v="1"/>
    </i>
    <i>
      <x v="2"/>
    </i>
    <i>
      <x v="3"/>
    </i>
    <i>
      <x v="4"/>
    </i>
    <i>
      <x v="5"/>
    </i>
    <i t="grand">
      <x/>
    </i>
  </rowItems>
  <colItems count="1">
    <i/>
  </colItems>
  <dataFields count="1">
    <dataField name="Sum of Remaining"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4" cacheId="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4:B49" firstHeaderRow="1" firstDataRow="1" firstDataCol="1"/>
  <pivotFields count="2">
    <pivotField dataField="1" showAll="0"/>
    <pivotField axis="axisRow" showAll="0">
      <items count="5">
        <item x="0"/>
        <item x="2"/>
        <item x="3"/>
        <item x="1"/>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2:B16" firstHeaderRow="1" firstDataRow="1" firstDataCol="1"/>
  <pivotFields count="2">
    <pivotField dataField="1" showAll="0"/>
    <pivotField axis="axisRow" showAll="0">
      <items count="4">
        <item x="2"/>
        <item x="1"/>
        <item x="0"/>
        <item t="default"/>
      </items>
    </pivotField>
  </pivotFields>
  <rowFields count="1">
    <field x="1"/>
  </rowFields>
  <rowItems count="4">
    <i>
      <x/>
    </i>
    <i>
      <x v="1"/>
    </i>
    <i>
      <x v="2"/>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1:B36" firstHeaderRow="1" firstDataRow="1" firstDataCol="1"/>
  <pivotFields count="2">
    <pivotField dataField="1" showAll="0"/>
    <pivotField axis="axisRow" showAll="0">
      <items count="5">
        <item x="3"/>
        <item x="1"/>
        <item x="0"/>
        <item x="2"/>
        <item t="default"/>
      </items>
    </pivotField>
  </pivotFields>
  <rowFields count="1">
    <field x="1"/>
  </rowFields>
  <rowItems count="5">
    <i>
      <x/>
    </i>
    <i>
      <x v="1"/>
    </i>
    <i>
      <x v="2"/>
    </i>
    <i>
      <x v="3"/>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9"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M22:N25" firstHeaderRow="1" firstDataRow="1" firstDataCol="1"/>
  <pivotFields count="3">
    <pivotField dataField="1" showAll="0"/>
    <pivotField showAll="0"/>
    <pivotField axis="axisRow" showAll="0">
      <items count="3">
        <item x="1"/>
        <item x="0"/>
        <item t="default"/>
      </items>
    </pivotField>
  </pivotFields>
  <rowFields count="1">
    <field x="2"/>
  </rowFields>
  <rowItems count="3">
    <i>
      <x/>
    </i>
    <i>
      <x v="1"/>
    </i>
    <i t="grand">
      <x/>
    </i>
  </rowItems>
  <colItems count="1">
    <i/>
  </colItems>
  <dataFields count="1">
    <dataField name="Sum of Total"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ivotTable" Target="../pivotTables/pivotTable11.xml"/><Relationship Id="rId2" Type="http://schemas.openxmlformats.org/officeDocument/2006/relationships/pivotTable" Target="../pivotTables/pivotTable10.xml"/><Relationship Id="rId1" Type="http://schemas.openxmlformats.org/officeDocument/2006/relationships/pivotTable" Target="../pivotTables/pivotTable9.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J44"/>
  <sheetViews>
    <sheetView tabSelected="1" zoomScale="85" zoomScaleNormal="85" workbookViewId="0">
      <selection activeCell="D19" sqref="D19"/>
    </sheetView>
  </sheetViews>
  <sheetFormatPr defaultRowHeight="15" x14ac:dyDescent="0.25"/>
  <cols>
    <col min="1" max="1" width="51" customWidth="1"/>
    <col min="2" max="2" width="14.7109375" customWidth="1"/>
    <col min="3" max="3" width="9.42578125" customWidth="1"/>
    <col min="4" max="4" width="8.28515625" customWidth="1"/>
    <col min="5" max="5" width="9.140625" customWidth="1"/>
    <col min="14" max="14" width="9.5703125" style="16" customWidth="1"/>
    <col min="20" max="20" width="9.140625" customWidth="1"/>
    <col min="22" max="22" width="16.42578125" customWidth="1"/>
  </cols>
  <sheetData>
    <row r="1" spans="1:36" s="6" customFormat="1" ht="21" x14ac:dyDescent="0.35">
      <c r="A1" s="52" t="s">
        <v>1572</v>
      </c>
    </row>
    <row r="2" spans="1:36" x14ac:dyDescent="0.25">
      <c r="G2" s="22"/>
      <c r="H2" s="22"/>
      <c r="I2" s="22"/>
      <c r="J2" s="22" t="s">
        <v>65</v>
      </c>
      <c r="K2" s="22" t="s">
        <v>66</v>
      </c>
      <c r="L2" s="22" t="s">
        <v>67</v>
      </c>
      <c r="M2" s="22" t="s">
        <v>68</v>
      </c>
      <c r="N2" s="172" t="s">
        <v>69</v>
      </c>
      <c r="O2" s="22"/>
      <c r="P2" s="22" t="s">
        <v>70</v>
      </c>
      <c r="Q2" s="22" t="s">
        <v>71</v>
      </c>
      <c r="R2" s="22" t="s">
        <v>72</v>
      </c>
      <c r="S2" s="22" t="s">
        <v>73</v>
      </c>
      <c r="T2" s="22" t="s">
        <v>74</v>
      </c>
      <c r="U2" s="22" t="s">
        <v>75</v>
      </c>
    </row>
    <row r="3" spans="1:36" x14ac:dyDescent="0.25">
      <c r="A3" s="66"/>
      <c r="B3" s="13" t="s">
        <v>847</v>
      </c>
      <c r="C3" s="13" t="s">
        <v>0</v>
      </c>
      <c r="D3" s="13" t="s">
        <v>1</v>
      </c>
      <c r="E3" s="13" t="s">
        <v>2</v>
      </c>
      <c r="F3" s="13" t="s">
        <v>3</v>
      </c>
      <c r="G3" s="13" t="s">
        <v>4</v>
      </c>
      <c r="H3" s="13" t="s">
        <v>5</v>
      </c>
      <c r="I3" s="13" t="s">
        <v>6</v>
      </c>
      <c r="J3" s="13" t="s">
        <v>7</v>
      </c>
      <c r="K3" s="13" t="s">
        <v>8</v>
      </c>
      <c r="L3" s="13" t="s">
        <v>9</v>
      </c>
      <c r="M3" s="13" t="s">
        <v>10</v>
      </c>
      <c r="N3" s="171" t="s">
        <v>11</v>
      </c>
      <c r="O3" s="13"/>
      <c r="P3" s="13" t="s">
        <v>12</v>
      </c>
      <c r="Q3" s="13" t="s">
        <v>13</v>
      </c>
      <c r="R3" s="13" t="s">
        <v>14</v>
      </c>
      <c r="S3" s="13" t="s">
        <v>15</v>
      </c>
      <c r="T3" s="13" t="s">
        <v>16</v>
      </c>
      <c r="U3" s="13" t="s">
        <v>17</v>
      </c>
      <c r="V3" s="13" t="s">
        <v>846</v>
      </c>
    </row>
    <row r="4" spans="1:36" s="28" customFormat="1" x14ac:dyDescent="0.25">
      <c r="A4" s="67" t="s">
        <v>1563</v>
      </c>
      <c r="B4" s="67">
        <f>SUM(C4:U4)</f>
        <v>4176</v>
      </c>
      <c r="C4" s="67">
        <v>144</v>
      </c>
      <c r="D4" s="67">
        <v>262</v>
      </c>
      <c r="E4" s="67">
        <v>294</v>
      </c>
      <c r="F4" s="67">
        <v>732</v>
      </c>
      <c r="G4" s="67">
        <v>619</v>
      </c>
      <c r="H4" s="67">
        <v>1094</v>
      </c>
      <c r="I4" s="67">
        <v>1031</v>
      </c>
      <c r="J4" s="67">
        <v>0</v>
      </c>
      <c r="K4" s="67">
        <v>0</v>
      </c>
      <c r="L4" s="67">
        <v>0</v>
      </c>
      <c r="M4" s="67">
        <v>0</v>
      </c>
      <c r="N4" s="174">
        <v>0</v>
      </c>
      <c r="O4" s="67"/>
      <c r="P4" s="67">
        <v>0</v>
      </c>
      <c r="Q4" s="67">
        <v>0</v>
      </c>
      <c r="R4" s="67">
        <v>0</v>
      </c>
      <c r="S4" s="67">
        <v>0</v>
      </c>
      <c r="T4" s="67">
        <v>0</v>
      </c>
      <c r="U4" s="67">
        <v>0</v>
      </c>
      <c r="V4" s="67">
        <f>SUM(C4:U4)</f>
        <v>4176</v>
      </c>
      <c r="X4" s="105"/>
      <c r="Y4" s="105"/>
      <c r="Z4" s="105"/>
      <c r="AA4" s="105"/>
      <c r="AB4" s="105"/>
      <c r="AC4" s="118"/>
      <c r="AD4" s="105"/>
      <c r="AE4" s="105"/>
      <c r="AF4" s="105"/>
      <c r="AG4" s="105"/>
      <c r="AH4" s="105"/>
      <c r="AI4" s="105"/>
      <c r="AJ4" s="105"/>
    </row>
    <row r="5" spans="1:36" s="29" customFormat="1" x14ac:dyDescent="0.25">
      <c r="A5" s="68" t="s">
        <v>1564</v>
      </c>
      <c r="B5" s="68">
        <f>'b) Commitments'!AU318</f>
        <v>5696</v>
      </c>
      <c r="C5" s="69">
        <v>0</v>
      </c>
      <c r="D5" s="69">
        <v>0</v>
      </c>
      <c r="E5" s="69">
        <v>0</v>
      </c>
      <c r="F5" s="69">
        <v>0</v>
      </c>
      <c r="G5" s="69">
        <v>0</v>
      </c>
      <c r="H5" s="69">
        <v>0</v>
      </c>
      <c r="I5" s="107">
        <v>0</v>
      </c>
      <c r="J5" s="175">
        <f>'b) Commitments'!AJ318</f>
        <v>1162.3333333333333</v>
      </c>
      <c r="K5" s="175">
        <f>'b) Commitments'!AK318</f>
        <v>1040.3333333333333</v>
      </c>
      <c r="L5" s="175">
        <f>'b) Commitments'!AL318</f>
        <v>959.33333333333337</v>
      </c>
      <c r="M5" s="175">
        <f>'b) Commitments'!AM318</f>
        <v>710</v>
      </c>
      <c r="N5" s="175">
        <f>'b) Commitments'!AN318</f>
        <v>502</v>
      </c>
      <c r="O5" s="108"/>
      <c r="P5" s="175">
        <f>'b) Commitments'!AO318</f>
        <v>448</v>
      </c>
      <c r="Q5" s="175">
        <f>'b) Commitments'!AP318</f>
        <v>354</v>
      </c>
      <c r="R5" s="175">
        <f>'b) Commitments'!AQ318</f>
        <v>280</v>
      </c>
      <c r="S5" s="175">
        <f>'b) Commitments'!AR318</f>
        <v>140</v>
      </c>
      <c r="T5" s="175">
        <f>'b) Commitments'!AS318</f>
        <v>100</v>
      </c>
      <c r="U5" s="175">
        <f>'b) Commitments'!AT318</f>
        <v>0</v>
      </c>
      <c r="V5" s="68">
        <f>SUM(I5:U5)</f>
        <v>5696</v>
      </c>
      <c r="W5" s="28"/>
    </row>
    <row r="6" spans="1:36" s="29" customFormat="1" x14ac:dyDescent="0.25">
      <c r="A6" s="68" t="s">
        <v>2058</v>
      </c>
      <c r="B6" s="68">
        <f>'b) Commitments - Care Homes'!AV7</f>
        <v>49</v>
      </c>
      <c r="C6" s="69">
        <v>0</v>
      </c>
      <c r="D6" s="69">
        <v>0</v>
      </c>
      <c r="E6" s="69">
        <v>0</v>
      </c>
      <c r="F6" s="69">
        <v>0</v>
      </c>
      <c r="G6" s="69">
        <v>0</v>
      </c>
      <c r="H6" s="69">
        <v>0</v>
      </c>
      <c r="I6" s="107">
        <v>0</v>
      </c>
      <c r="J6" s="107">
        <f>'b) Commitments - Care Homes'!AK7</f>
        <v>49</v>
      </c>
      <c r="K6" s="107">
        <f>'b) Commitments - Care Homes'!AL7</f>
        <v>0</v>
      </c>
      <c r="L6" s="107">
        <f>'b) Commitments - Care Homes'!AM7</f>
        <v>0</v>
      </c>
      <c r="M6" s="107">
        <f>'b) Commitments - Care Homes'!AN7</f>
        <v>0</v>
      </c>
      <c r="N6" s="107">
        <f>'b) Commitments - Care Homes'!AO7</f>
        <v>0</v>
      </c>
      <c r="O6" s="69"/>
      <c r="P6" s="69">
        <f>'b) Commitments - Care Homes'!AP7</f>
        <v>0</v>
      </c>
      <c r="Q6" s="176">
        <f>'b) Commitments - Care Homes'!AQ7</f>
        <v>0</v>
      </c>
      <c r="R6" s="176">
        <f>'b) Commitments - Care Homes'!AR7</f>
        <v>0</v>
      </c>
      <c r="S6" s="176">
        <f>'b) Commitments - Care Homes'!AS7</f>
        <v>0</v>
      </c>
      <c r="T6" s="176">
        <f>'b) Commitments - Care Homes'!AT7</f>
        <v>0</v>
      </c>
      <c r="U6" s="176">
        <f>'b) Commitments - Care Homes'!AU7</f>
        <v>0</v>
      </c>
      <c r="V6" s="69">
        <f>SUM(I6:U6)</f>
        <v>49</v>
      </c>
      <c r="W6" s="28"/>
    </row>
    <row r="7" spans="1:36" s="29" customFormat="1" x14ac:dyDescent="0.25">
      <c r="A7" s="68" t="s">
        <v>2059</v>
      </c>
      <c r="B7" s="68">
        <f>'b) Commitments - Students'!AV18</f>
        <v>120</v>
      </c>
      <c r="C7" s="69">
        <v>0</v>
      </c>
      <c r="D7" s="69">
        <v>0</v>
      </c>
      <c r="E7" s="69">
        <v>0</v>
      </c>
      <c r="F7" s="69">
        <v>0</v>
      </c>
      <c r="G7" s="69">
        <v>0</v>
      </c>
      <c r="H7" s="69">
        <v>0</v>
      </c>
      <c r="I7" s="107">
        <v>0</v>
      </c>
      <c r="J7" s="69">
        <f>'b) Commitments - Students'!AK18</f>
        <v>40</v>
      </c>
      <c r="K7" s="176">
        <f>'b) Commitments - Students'!AL18</f>
        <v>40</v>
      </c>
      <c r="L7" s="176">
        <f>'b) Commitments - Students'!AM18</f>
        <v>40</v>
      </c>
      <c r="M7" s="176">
        <f>'b) Commitments - Students'!AN18</f>
        <v>0</v>
      </c>
      <c r="N7" s="176">
        <f>'b) Commitments - Students'!AO18</f>
        <v>0</v>
      </c>
      <c r="O7" s="69"/>
      <c r="P7" s="69">
        <f>'b) Commitments - Students'!AP18</f>
        <v>0</v>
      </c>
      <c r="Q7" s="176">
        <f>'b) Commitments - Students'!AQ18</f>
        <v>0</v>
      </c>
      <c r="R7" s="176">
        <f>'b) Commitments - Students'!AR18</f>
        <v>0</v>
      </c>
      <c r="S7" s="176">
        <f>'b) Commitments - Students'!AS18</f>
        <v>0</v>
      </c>
      <c r="T7" s="176">
        <f>'b) Commitments - Students'!AT18</f>
        <v>0</v>
      </c>
      <c r="U7" s="176">
        <f>'b) Commitments - Students'!AU18</f>
        <v>0</v>
      </c>
      <c r="V7" s="69">
        <f>SUM(J7:U7)</f>
        <v>120</v>
      </c>
      <c r="W7" s="28"/>
    </row>
    <row r="8" spans="1:36" s="26" customFormat="1" x14ac:dyDescent="0.25">
      <c r="A8" s="70" t="s">
        <v>920</v>
      </c>
      <c r="B8" s="68">
        <f>'c) Small SHLAA Sites'!C15</f>
        <v>184.5</v>
      </c>
      <c r="C8" s="68">
        <f>'c) Small SHLAA Sites'!D15</f>
        <v>0</v>
      </c>
      <c r="D8" s="68">
        <f>'c) Small SHLAA Sites'!E15</f>
        <v>0</v>
      </c>
      <c r="E8" s="68">
        <f>'c) Small SHLAA Sites'!F15</f>
        <v>0</v>
      </c>
      <c r="F8" s="68">
        <f>'c) Small SHLAA Sites'!G15</f>
        <v>0</v>
      </c>
      <c r="G8" s="68">
        <f>'c) Small SHLAA Sites'!H15</f>
        <v>0</v>
      </c>
      <c r="H8" s="68">
        <f>'c) Small SHLAA Sites'!I15</f>
        <v>0</v>
      </c>
      <c r="I8" s="68">
        <f>'c) Small SHLAA Sites'!J15</f>
        <v>0</v>
      </c>
      <c r="J8" s="68">
        <f>'c) Small SHLAA Sites'!K15</f>
        <v>4.5</v>
      </c>
      <c r="K8" s="68">
        <f>'c) Small SHLAA Sites'!L15</f>
        <v>37.800000000000004</v>
      </c>
      <c r="L8" s="68">
        <f>'c) Small SHLAA Sites'!M15</f>
        <v>79.2</v>
      </c>
      <c r="M8" s="68">
        <f>'c) Small SHLAA Sites'!N15</f>
        <v>0</v>
      </c>
      <c r="N8" s="175">
        <f>'c) Small SHLAA Sites'!O15</f>
        <v>0</v>
      </c>
      <c r="O8" s="68"/>
      <c r="P8" s="68">
        <f>'c) Small SHLAA Sites'!P15</f>
        <v>0</v>
      </c>
      <c r="Q8" s="68">
        <f>'c) Small SHLAA Sites'!Q15</f>
        <v>0</v>
      </c>
      <c r="R8" s="68">
        <f>'c) Small SHLAA Sites'!R15</f>
        <v>4.5</v>
      </c>
      <c r="S8" s="68">
        <f>'c) Small SHLAA Sites'!S15</f>
        <v>18</v>
      </c>
      <c r="T8" s="68">
        <f>'c) Small SHLAA Sites'!T15</f>
        <v>27</v>
      </c>
      <c r="U8" s="68">
        <f>'c) Small SHLAA Sites'!U15</f>
        <v>13.5</v>
      </c>
      <c r="V8" s="68">
        <f>'c) Small SHLAA Sites'!V15</f>
        <v>184.5</v>
      </c>
      <c r="W8" s="28"/>
    </row>
    <row r="9" spans="1:36" s="26" customFormat="1" x14ac:dyDescent="0.25">
      <c r="A9" s="70" t="s">
        <v>860</v>
      </c>
      <c r="B9" s="71">
        <f>'d) Windfalls'!B18</f>
        <v>808</v>
      </c>
      <c r="C9" s="71">
        <f>'d) Windfalls'!C18</f>
        <v>0</v>
      </c>
      <c r="D9" s="71">
        <f>'d) Windfalls'!D18</f>
        <v>0</v>
      </c>
      <c r="E9" s="71">
        <f>'d) Windfalls'!E18</f>
        <v>0</v>
      </c>
      <c r="F9" s="71">
        <f>'d) Windfalls'!F18</f>
        <v>0</v>
      </c>
      <c r="G9" s="71">
        <f>'d) Windfalls'!G18</f>
        <v>0</v>
      </c>
      <c r="H9" s="71">
        <f>'d) Windfalls'!H18</f>
        <v>0</v>
      </c>
      <c r="I9" s="71">
        <f>'d) Windfalls'!I18</f>
        <v>0</v>
      </c>
      <c r="J9" s="71">
        <f>'d) Windfalls'!J18</f>
        <v>0</v>
      </c>
      <c r="K9" s="71">
        <f>'d) Windfalls'!K18</f>
        <v>0</v>
      </c>
      <c r="L9" s="71">
        <f>'d) Windfalls'!L18</f>
        <v>0</v>
      </c>
      <c r="M9" s="71">
        <f>'d) Windfalls'!M18</f>
        <v>101</v>
      </c>
      <c r="N9" s="178">
        <f>'d) Windfalls'!N18</f>
        <v>101</v>
      </c>
      <c r="O9" s="71"/>
      <c r="P9" s="71">
        <f>'d) Windfalls'!O18</f>
        <v>101</v>
      </c>
      <c r="Q9" s="71">
        <f>'d) Windfalls'!P18</f>
        <v>101</v>
      </c>
      <c r="R9" s="71">
        <f>'d) Windfalls'!Q18</f>
        <v>101</v>
      </c>
      <c r="S9" s="71">
        <f>'d) Windfalls'!R18</f>
        <v>101</v>
      </c>
      <c r="T9" s="71">
        <f>'d) Windfalls'!S18</f>
        <v>101</v>
      </c>
      <c r="U9" s="71">
        <f>'d) Windfalls'!T18</f>
        <v>101</v>
      </c>
      <c r="V9" s="71">
        <f>'d) Windfalls'!U18</f>
        <v>808</v>
      </c>
      <c r="W9" s="28"/>
    </row>
    <row r="10" spans="1:36" s="26" customFormat="1" x14ac:dyDescent="0.25">
      <c r="A10" s="70" t="s">
        <v>861</v>
      </c>
      <c r="B10" s="70">
        <f>'e) Canalside &amp; Emp Areas'!B6</f>
        <v>120</v>
      </c>
      <c r="C10" s="70">
        <f>'e) Canalside &amp; Emp Areas'!C6</f>
        <v>0</v>
      </c>
      <c r="D10" s="70">
        <f>'e) Canalside &amp; Emp Areas'!D6</f>
        <v>0</v>
      </c>
      <c r="E10" s="70">
        <f>'e) Canalside &amp; Emp Areas'!E6</f>
        <v>0</v>
      </c>
      <c r="F10" s="70">
        <f>'e) Canalside &amp; Emp Areas'!F6</f>
        <v>0</v>
      </c>
      <c r="G10" s="70">
        <f>'e) Canalside &amp; Emp Areas'!G6</f>
        <v>0</v>
      </c>
      <c r="H10" s="70">
        <f>'e) Canalside &amp; Emp Areas'!H6</f>
        <v>0</v>
      </c>
      <c r="I10" s="70">
        <f>'e) Canalside &amp; Emp Areas'!I6</f>
        <v>0</v>
      </c>
      <c r="J10" s="70">
        <f>'e) Canalside &amp; Emp Areas'!J6</f>
        <v>0</v>
      </c>
      <c r="K10" s="70">
        <f>'e) Canalside &amp; Emp Areas'!K6</f>
        <v>5</v>
      </c>
      <c r="L10" s="70">
        <f>'e) Canalside &amp; Emp Areas'!L6</f>
        <v>0</v>
      </c>
      <c r="M10" s="70">
        <f>'e) Canalside &amp; Emp Areas'!M6</f>
        <v>15</v>
      </c>
      <c r="N10" s="177">
        <f>'e) Canalside &amp; Emp Areas'!N6</f>
        <v>15</v>
      </c>
      <c r="O10" s="70"/>
      <c r="P10" s="70">
        <f>'e) Canalside &amp; Emp Areas'!O6</f>
        <v>0</v>
      </c>
      <c r="Q10" s="70">
        <f>'e) Canalside &amp; Emp Areas'!P6</f>
        <v>0</v>
      </c>
      <c r="R10" s="70">
        <f>'e) Canalside &amp; Emp Areas'!Q6</f>
        <v>15</v>
      </c>
      <c r="S10" s="70">
        <f>'e) Canalside &amp; Emp Areas'!R6</f>
        <v>35</v>
      </c>
      <c r="T10" s="70">
        <f>'e) Canalside &amp; Emp Areas'!S6</f>
        <v>30</v>
      </c>
      <c r="U10" s="70">
        <f>'e) Canalside &amp; Emp Areas'!T6</f>
        <v>5</v>
      </c>
      <c r="V10" s="70">
        <f>'e) Canalside &amp; Emp Areas'!U6</f>
        <v>120</v>
      </c>
      <c r="W10" s="28"/>
    </row>
    <row r="11" spans="1:36" s="26" customFormat="1" x14ac:dyDescent="0.25">
      <c r="A11" s="70" t="s">
        <v>862</v>
      </c>
      <c r="B11" s="70">
        <f>'f) Allocated Bfield Sites'!B9</f>
        <v>898</v>
      </c>
      <c r="C11" s="70">
        <f>'f) Allocated Bfield Sites'!C9</f>
        <v>0</v>
      </c>
      <c r="D11" s="70">
        <f>'f) Allocated Bfield Sites'!D9</f>
        <v>0</v>
      </c>
      <c r="E11" s="70">
        <f>'f) Allocated Bfield Sites'!E9</f>
        <v>0</v>
      </c>
      <c r="F11" s="70">
        <f>'f) Allocated Bfield Sites'!F9</f>
        <v>0</v>
      </c>
      <c r="G11" s="70">
        <f>'f) Allocated Bfield Sites'!G9</f>
        <v>0</v>
      </c>
      <c r="H11" s="70">
        <f>'f) Allocated Bfield Sites'!H9</f>
        <v>0</v>
      </c>
      <c r="I11" s="70">
        <f>'f) Allocated Bfield Sites'!I9</f>
        <v>0</v>
      </c>
      <c r="J11" s="70">
        <f>'f) Allocated Bfield Sites'!J9</f>
        <v>0</v>
      </c>
      <c r="K11" s="70">
        <f>'f) Allocated Bfield Sites'!K9</f>
        <v>40</v>
      </c>
      <c r="L11" s="70">
        <f>'f) Allocated Bfield Sites'!L9</f>
        <v>125</v>
      </c>
      <c r="M11" s="70">
        <f>'f) Allocated Bfield Sites'!M9</f>
        <v>150</v>
      </c>
      <c r="N11" s="177">
        <f>'f) Allocated Bfield Sites'!N9</f>
        <v>108</v>
      </c>
      <c r="O11" s="70"/>
      <c r="P11" s="70">
        <f>'f) Allocated Bfield Sites'!O9</f>
        <v>120</v>
      </c>
      <c r="Q11" s="70">
        <f>'f) Allocated Bfield Sites'!P9</f>
        <v>130</v>
      </c>
      <c r="R11" s="70">
        <f>'f) Allocated Bfield Sites'!Q9</f>
        <v>130</v>
      </c>
      <c r="S11" s="70">
        <f>'f) Allocated Bfield Sites'!R9</f>
        <v>70</v>
      </c>
      <c r="T11" s="70">
        <f>'f) Allocated Bfield Sites'!S9</f>
        <v>25</v>
      </c>
      <c r="U11" s="70">
        <f>'f) Allocated Bfield Sites'!T9</f>
        <v>0</v>
      </c>
      <c r="V11" s="70">
        <f>'f) Allocated Bfield Sites'!U9</f>
        <v>898</v>
      </c>
      <c r="W11" s="28"/>
      <c r="Z11" s="30"/>
      <c r="AA11" s="30"/>
      <c r="AB11" s="30"/>
      <c r="AC11" s="30"/>
      <c r="AD11" s="30"/>
    </row>
    <row r="12" spans="1:36" s="26" customFormat="1" x14ac:dyDescent="0.25">
      <c r="A12" s="71" t="s">
        <v>863</v>
      </c>
      <c r="B12" s="71">
        <f>'g) Allocated Gfield Sites'!N19</f>
        <v>4634</v>
      </c>
      <c r="C12" s="71">
        <v>0</v>
      </c>
      <c r="D12" s="71">
        <v>0</v>
      </c>
      <c r="E12" s="71">
        <v>0</v>
      </c>
      <c r="F12" s="71">
        <v>0</v>
      </c>
      <c r="G12" s="71">
        <v>0</v>
      </c>
      <c r="H12" s="71">
        <v>0</v>
      </c>
      <c r="I12" s="71">
        <v>0</v>
      </c>
      <c r="J12" s="71">
        <f>'g) Allocated Gfield Sites'!C19</f>
        <v>20</v>
      </c>
      <c r="K12" s="71">
        <f>'g) Allocated Gfield Sites'!D19</f>
        <v>113</v>
      </c>
      <c r="L12" s="71">
        <f>'g) Allocated Gfield Sites'!E19</f>
        <v>608</v>
      </c>
      <c r="M12" s="71">
        <f>'g) Allocated Gfield Sites'!F19</f>
        <v>699</v>
      </c>
      <c r="N12" s="178">
        <f>'g) Allocated Gfield Sites'!G19</f>
        <v>657</v>
      </c>
      <c r="O12" s="71"/>
      <c r="P12" s="71">
        <f>'g) Allocated Gfield Sites'!H19</f>
        <v>640</v>
      </c>
      <c r="Q12" s="71">
        <f>'g) Allocated Gfield Sites'!I19</f>
        <v>477</v>
      </c>
      <c r="R12" s="71">
        <f>'g) Allocated Gfield Sites'!J19</f>
        <v>405</v>
      </c>
      <c r="S12" s="71">
        <f>'g) Allocated Gfield Sites'!K19</f>
        <v>365</v>
      </c>
      <c r="T12" s="71">
        <f>'g) Allocated Gfield Sites'!L19</f>
        <v>355</v>
      </c>
      <c r="U12" s="71">
        <f>'g) Allocated Gfield Sites'!M19</f>
        <v>295</v>
      </c>
      <c r="V12" s="71">
        <f>SUM(C12:U12)</f>
        <v>4634</v>
      </c>
      <c r="W12" s="28"/>
    </row>
    <row r="13" spans="1:36" s="26" customFormat="1" x14ac:dyDescent="0.25">
      <c r="A13" s="70" t="s">
        <v>1565</v>
      </c>
      <c r="B13" s="70">
        <f>'h) Allocated Sites Villages'!C14</f>
        <v>803</v>
      </c>
      <c r="C13" s="70">
        <v>0</v>
      </c>
      <c r="D13" s="70">
        <v>0</v>
      </c>
      <c r="E13" s="70">
        <v>0</v>
      </c>
      <c r="F13" s="70">
        <v>0</v>
      </c>
      <c r="G13" s="70">
        <v>0</v>
      </c>
      <c r="H13" s="70">
        <v>0</v>
      </c>
      <c r="I13" s="70">
        <f>'h) Allocated Sites Villages'!D14</f>
        <v>0</v>
      </c>
      <c r="J13" s="70">
        <f>'h) Allocated Sites Villages'!E14</f>
        <v>51</v>
      </c>
      <c r="K13" s="70">
        <f>'h) Allocated Sites Villages'!F14</f>
        <v>179</v>
      </c>
      <c r="L13" s="70">
        <f>'h) Allocated Sites Villages'!G14</f>
        <v>226</v>
      </c>
      <c r="M13" s="70">
        <f>'h) Allocated Sites Villages'!H14</f>
        <v>186</v>
      </c>
      <c r="N13" s="177">
        <f>'h) Allocated Sites Villages'!I14</f>
        <v>131</v>
      </c>
      <c r="O13" s="70"/>
      <c r="P13" s="70">
        <f>'h) Allocated Sites Villages'!J14</f>
        <v>30</v>
      </c>
      <c r="Q13" s="70">
        <f>'h) Allocated Sites Villages'!K14</f>
        <v>0</v>
      </c>
      <c r="R13" s="70">
        <f>'h) Allocated Sites Villages'!L14</f>
        <v>0</v>
      </c>
      <c r="S13" s="70">
        <f>'h) Allocated Sites Villages'!M14</f>
        <v>0</v>
      </c>
      <c r="T13" s="70">
        <f>'h) Allocated Sites Villages'!N14</f>
        <v>0</v>
      </c>
      <c r="U13" s="70">
        <f>'h) Allocated Sites Villages'!O14</f>
        <v>0</v>
      </c>
      <c r="V13" s="70">
        <f>'h) Allocated Sites Villages'!P14</f>
        <v>803</v>
      </c>
      <c r="W13" s="28"/>
    </row>
    <row r="14" spans="1:36" s="18" customFormat="1" x14ac:dyDescent="0.25">
      <c r="A14" s="72" t="s">
        <v>18</v>
      </c>
      <c r="B14" s="72">
        <f t="shared" ref="B14:N14" si="0">SUM(B4:B13)</f>
        <v>17488.5</v>
      </c>
      <c r="C14" s="72">
        <f t="shared" si="0"/>
        <v>144</v>
      </c>
      <c r="D14" s="72">
        <f t="shared" si="0"/>
        <v>262</v>
      </c>
      <c r="E14" s="72">
        <f t="shared" si="0"/>
        <v>294</v>
      </c>
      <c r="F14" s="72">
        <f t="shared" si="0"/>
        <v>732</v>
      </c>
      <c r="G14" s="72">
        <f t="shared" si="0"/>
        <v>619</v>
      </c>
      <c r="H14" s="72">
        <f t="shared" si="0"/>
        <v>1094</v>
      </c>
      <c r="I14" s="72">
        <f t="shared" si="0"/>
        <v>1031</v>
      </c>
      <c r="J14" s="72">
        <f t="shared" si="0"/>
        <v>1326.8333333333333</v>
      </c>
      <c r="K14" s="72">
        <f t="shared" si="0"/>
        <v>1455.1333333333332</v>
      </c>
      <c r="L14" s="72">
        <f t="shared" si="0"/>
        <v>2037.5333333333333</v>
      </c>
      <c r="M14" s="72">
        <f t="shared" si="0"/>
        <v>1861</v>
      </c>
      <c r="N14" s="179">
        <f t="shared" si="0"/>
        <v>1514</v>
      </c>
      <c r="O14" s="72"/>
      <c r="P14" s="72">
        <f t="shared" ref="P14:V14" si="1">SUM(P4:P13)</f>
        <v>1339</v>
      </c>
      <c r="Q14" s="72">
        <f t="shared" si="1"/>
        <v>1062</v>
      </c>
      <c r="R14" s="72">
        <f t="shared" si="1"/>
        <v>935.5</v>
      </c>
      <c r="S14" s="72">
        <f t="shared" si="1"/>
        <v>729</v>
      </c>
      <c r="T14" s="72">
        <f t="shared" si="1"/>
        <v>638</v>
      </c>
      <c r="U14" s="72">
        <f t="shared" si="1"/>
        <v>414.5</v>
      </c>
      <c r="V14" s="72">
        <f t="shared" si="1"/>
        <v>17488.5</v>
      </c>
      <c r="W14" s="25"/>
      <c r="X14" s="25"/>
    </row>
    <row r="15" spans="1:36" x14ac:dyDescent="0.25">
      <c r="A15" s="46" t="s">
        <v>62</v>
      </c>
      <c r="B15" s="47"/>
      <c r="C15" s="48">
        <f>SUM($C$14:C14)</f>
        <v>144</v>
      </c>
      <c r="D15" s="48">
        <f>SUM($C$14:D14)</f>
        <v>406</v>
      </c>
      <c r="E15" s="48">
        <f>SUM($C$14:E14)</f>
        <v>700</v>
      </c>
      <c r="F15" s="48">
        <f>SUM($C$14:F14)</f>
        <v>1432</v>
      </c>
      <c r="G15" s="48">
        <f>SUM($C$14:G14)</f>
        <v>2051</v>
      </c>
      <c r="H15" s="48">
        <f>SUM($C$14:H14)</f>
        <v>3145</v>
      </c>
      <c r="I15" s="48">
        <f>SUM($C$14:I14)</f>
        <v>4176</v>
      </c>
      <c r="J15" s="48">
        <f>SUM($C$14:J14)</f>
        <v>5502.833333333333</v>
      </c>
      <c r="K15" s="48">
        <f>SUM($C$14:K14)</f>
        <v>6957.9666666666662</v>
      </c>
      <c r="L15" s="48">
        <f>SUM($C$14:L14)</f>
        <v>8995.5</v>
      </c>
      <c r="M15" s="48">
        <f>SUM($C$14:M14)</f>
        <v>10856.5</v>
      </c>
      <c r="N15" s="173">
        <f>SUM($C$14:N14)</f>
        <v>12370.5</v>
      </c>
      <c r="O15" s="48"/>
      <c r="P15" s="48">
        <f>SUM($C$14:P14)</f>
        <v>13709.5</v>
      </c>
      <c r="Q15" s="48">
        <f>SUM($C$14:Q14)</f>
        <v>14771.5</v>
      </c>
      <c r="R15" s="48">
        <f>SUM($C$14:R14)</f>
        <v>15707</v>
      </c>
      <c r="S15" s="48">
        <f>SUM($C$14:S14)</f>
        <v>16436</v>
      </c>
      <c r="T15" s="48">
        <f>SUM($C$14:T14)</f>
        <v>17074</v>
      </c>
      <c r="U15" s="49">
        <f>SUM($C$14:U14)</f>
        <v>17488.5</v>
      </c>
    </row>
    <row r="16" spans="1:36" s="168" customFormat="1" x14ac:dyDescent="0.25">
      <c r="A16" s="46"/>
      <c r="B16" s="47"/>
      <c r="C16" s="173"/>
      <c r="D16" s="173"/>
      <c r="E16" s="173"/>
      <c r="F16" s="173"/>
      <c r="G16" s="173"/>
      <c r="H16" s="173"/>
      <c r="I16" s="173"/>
      <c r="J16" s="173"/>
      <c r="K16" s="173"/>
      <c r="L16" s="173"/>
      <c r="M16" s="173"/>
      <c r="N16" s="173"/>
      <c r="O16" s="173"/>
      <c r="P16" s="173"/>
      <c r="Q16" s="173"/>
      <c r="R16" s="173"/>
      <c r="S16" s="173"/>
      <c r="T16" s="173"/>
      <c r="U16" s="49"/>
    </row>
    <row r="17" spans="1:22" x14ac:dyDescent="0.25">
      <c r="A17" s="50" t="s">
        <v>859</v>
      </c>
      <c r="C17" s="10"/>
      <c r="D17" s="10"/>
      <c r="E17" s="10"/>
      <c r="F17" s="10"/>
      <c r="G17" s="10"/>
      <c r="H17" s="10"/>
      <c r="I17" s="18"/>
      <c r="J17" s="18">
        <f>J14</f>
        <v>1326.8333333333333</v>
      </c>
      <c r="K17" s="18">
        <f>J14+K14</f>
        <v>2781.9666666666662</v>
      </c>
      <c r="L17" s="18">
        <f>J14+K14+L14</f>
        <v>4819.5</v>
      </c>
      <c r="M17" s="18">
        <f>J14+K14+L14+M14</f>
        <v>6680.5</v>
      </c>
      <c r="N17" s="51">
        <f>J14+K14+L14+M14+N14</f>
        <v>8194.5</v>
      </c>
      <c r="O17" s="10"/>
      <c r="P17" s="10"/>
      <c r="Q17" s="10"/>
      <c r="R17" s="10"/>
      <c r="S17" s="10"/>
      <c r="T17" s="10"/>
      <c r="U17" s="10"/>
    </row>
    <row r="18" spans="1:22" x14ac:dyDescent="0.25">
      <c r="A18" t="s">
        <v>2063</v>
      </c>
      <c r="B18" s="30">
        <v>6313</v>
      </c>
      <c r="D18" s="43"/>
      <c r="E18" s="43"/>
      <c r="F18" s="43"/>
      <c r="J18" s="10"/>
      <c r="K18" s="10"/>
      <c r="L18" s="10"/>
      <c r="M18" s="10"/>
      <c r="N18" s="10"/>
    </row>
    <row r="19" spans="1:22" s="168" customFormat="1" x14ac:dyDescent="0.25">
      <c r="A19" s="168" t="s">
        <v>2062</v>
      </c>
      <c r="B19" s="29">
        <f>B18/5</f>
        <v>1262.5999999999999</v>
      </c>
      <c r="D19" s="154"/>
      <c r="E19" s="154"/>
      <c r="F19" s="154"/>
      <c r="J19" s="234"/>
      <c r="K19" s="234"/>
      <c r="L19" s="234"/>
      <c r="M19" s="234"/>
      <c r="N19" s="234"/>
    </row>
    <row r="20" spans="1:22" s="168" customFormat="1" x14ac:dyDescent="0.25">
      <c r="A20" s="168" t="s">
        <v>2060</v>
      </c>
      <c r="B20" s="30">
        <v>8195</v>
      </c>
      <c r="D20" s="154"/>
      <c r="E20" s="154"/>
      <c r="F20" s="154"/>
      <c r="J20" s="234"/>
      <c r="K20" s="234"/>
      <c r="L20" s="234"/>
      <c r="M20" s="234"/>
      <c r="N20" s="234"/>
    </row>
    <row r="21" spans="1:22" x14ac:dyDescent="0.25">
      <c r="A21" s="242" t="s">
        <v>79</v>
      </c>
      <c r="B21" s="29">
        <f>B20-B18</f>
        <v>1882</v>
      </c>
      <c r="D21" s="26"/>
      <c r="E21" s="65"/>
      <c r="F21" s="43"/>
      <c r="H21" s="17"/>
      <c r="I21" s="17"/>
      <c r="J21" s="17"/>
      <c r="K21" s="17"/>
    </row>
    <row r="22" spans="1:22" x14ac:dyDescent="0.25">
      <c r="A22" s="240" t="s">
        <v>2061</v>
      </c>
      <c r="B22" s="241">
        <f>B20/B19</f>
        <v>6.4905750039600827</v>
      </c>
      <c r="D22" s="43"/>
      <c r="E22" s="43"/>
      <c r="F22" s="43"/>
    </row>
    <row r="24" spans="1:22" x14ac:dyDescent="0.25">
      <c r="A24" s="31" t="s">
        <v>64</v>
      </c>
      <c r="B24" s="32"/>
      <c r="C24" s="32"/>
      <c r="D24" s="32"/>
      <c r="E24" s="32"/>
      <c r="F24" s="32"/>
      <c r="G24" s="32"/>
      <c r="H24" s="32"/>
      <c r="I24" s="32"/>
      <c r="J24" s="32"/>
      <c r="K24" s="32"/>
      <c r="L24" s="32"/>
      <c r="M24" s="32"/>
      <c r="N24" s="32"/>
      <c r="O24" s="32"/>
      <c r="P24" s="32"/>
      <c r="Q24" s="32"/>
      <c r="R24" s="32"/>
      <c r="S24" s="32"/>
      <c r="T24" s="32"/>
      <c r="U24" s="32"/>
      <c r="V24" s="33"/>
    </row>
    <row r="25" spans="1:22" x14ac:dyDescent="0.25">
      <c r="A25" s="34"/>
      <c r="B25" s="23"/>
      <c r="C25" s="23"/>
      <c r="D25" s="23"/>
      <c r="E25" s="23"/>
      <c r="F25" s="23"/>
      <c r="G25" s="23"/>
      <c r="H25" s="23"/>
      <c r="I25" s="23"/>
      <c r="J25" s="23"/>
      <c r="K25" s="23"/>
      <c r="L25" s="23"/>
      <c r="M25" s="23"/>
      <c r="N25" s="23"/>
      <c r="O25" s="23"/>
      <c r="P25" s="23"/>
      <c r="Q25" s="23"/>
      <c r="R25" s="23"/>
      <c r="S25" s="23"/>
      <c r="T25" s="23"/>
      <c r="U25" s="23"/>
      <c r="V25" s="35"/>
    </row>
    <row r="26" spans="1:22" x14ac:dyDescent="0.25">
      <c r="A26" s="36" t="s">
        <v>41</v>
      </c>
      <c r="B26" s="23"/>
      <c r="C26" s="24" t="s">
        <v>0</v>
      </c>
      <c r="D26" s="24" t="s">
        <v>1</v>
      </c>
      <c r="E26" s="24" t="s">
        <v>2</v>
      </c>
      <c r="F26" s="24" t="s">
        <v>3</v>
      </c>
      <c r="G26" s="24" t="s">
        <v>4</v>
      </c>
      <c r="H26" s="24" t="s">
        <v>5</v>
      </c>
      <c r="I26" s="24" t="s">
        <v>6</v>
      </c>
      <c r="J26" s="24" t="s">
        <v>7</v>
      </c>
      <c r="K26" s="24" t="s">
        <v>8</v>
      </c>
      <c r="L26" s="24" t="s">
        <v>9</v>
      </c>
      <c r="M26" s="24" t="s">
        <v>10</v>
      </c>
      <c r="N26" s="55" t="s">
        <v>55</v>
      </c>
      <c r="O26" s="24" t="s">
        <v>12</v>
      </c>
      <c r="P26" s="24" t="s">
        <v>13</v>
      </c>
      <c r="Q26" s="24" t="s">
        <v>14</v>
      </c>
      <c r="R26" s="24" t="s">
        <v>15</v>
      </c>
      <c r="S26" s="24" t="s">
        <v>16</v>
      </c>
      <c r="T26" s="24" t="s">
        <v>17</v>
      </c>
      <c r="V26" s="35"/>
    </row>
    <row r="27" spans="1:22" s="10" customFormat="1" x14ac:dyDescent="0.25">
      <c r="A27" s="37" t="s">
        <v>43</v>
      </c>
      <c r="B27" s="38"/>
      <c r="C27" s="38">
        <f t="shared" ref="C27:H27" si="2">C14</f>
        <v>144</v>
      </c>
      <c r="D27" s="38">
        <f t="shared" si="2"/>
        <v>262</v>
      </c>
      <c r="E27" s="38">
        <f t="shared" si="2"/>
        <v>294</v>
      </c>
      <c r="F27" s="38">
        <f t="shared" si="2"/>
        <v>732</v>
      </c>
      <c r="G27" s="38">
        <f t="shared" si="2"/>
        <v>619</v>
      </c>
      <c r="H27" s="38">
        <f t="shared" si="2"/>
        <v>1094</v>
      </c>
      <c r="I27" s="38">
        <f>I4</f>
        <v>1031</v>
      </c>
      <c r="J27" s="38"/>
      <c r="K27" s="38"/>
      <c r="L27" s="38"/>
      <c r="M27" s="38"/>
      <c r="N27" s="38"/>
      <c r="O27" s="38"/>
      <c r="P27" s="38"/>
      <c r="Q27" s="38"/>
      <c r="R27" s="38"/>
      <c r="S27" s="38"/>
      <c r="T27" s="38"/>
      <c r="U27" s="10">
        <f>SUM(C27:T27)</f>
        <v>4176</v>
      </c>
      <c r="V27" s="39"/>
    </row>
    <row r="28" spans="1:22" s="10" customFormat="1" x14ac:dyDescent="0.25">
      <c r="A28" s="37" t="s">
        <v>44</v>
      </c>
      <c r="B28" s="38"/>
      <c r="C28" s="38"/>
      <c r="D28" s="38"/>
      <c r="E28" s="38"/>
      <c r="F28" s="38"/>
      <c r="I28" s="38"/>
      <c r="J28" s="38">
        <f t="shared" ref="J28:M28" si="3">J14</f>
        <v>1326.8333333333333</v>
      </c>
      <c r="K28" s="38">
        <f t="shared" si="3"/>
        <v>1455.1333333333332</v>
      </c>
      <c r="L28" s="38">
        <f t="shared" si="3"/>
        <v>2037.5333333333333</v>
      </c>
      <c r="M28" s="38">
        <f t="shared" si="3"/>
        <v>1861</v>
      </c>
      <c r="N28" s="38">
        <f>N14</f>
        <v>1514</v>
      </c>
      <c r="O28" s="38">
        <f>P14</f>
        <v>1339</v>
      </c>
      <c r="P28" s="38">
        <f t="shared" ref="P28:T28" si="4">Q14</f>
        <v>1062</v>
      </c>
      <c r="Q28" s="38">
        <f t="shared" si="4"/>
        <v>935.5</v>
      </c>
      <c r="R28" s="38">
        <f t="shared" si="4"/>
        <v>729</v>
      </c>
      <c r="S28" s="38">
        <f t="shared" si="4"/>
        <v>638</v>
      </c>
      <c r="T28" s="38">
        <f t="shared" si="4"/>
        <v>414.5</v>
      </c>
      <c r="V28" s="39"/>
    </row>
    <row r="29" spans="1:22" s="10" customFormat="1" x14ac:dyDescent="0.25">
      <c r="A29" s="40" t="s">
        <v>42</v>
      </c>
      <c r="B29" s="41"/>
      <c r="C29" s="41">
        <v>600</v>
      </c>
      <c r="D29" s="41">
        <v>600</v>
      </c>
      <c r="E29" s="41">
        <v>600</v>
      </c>
      <c r="F29" s="41">
        <v>600</v>
      </c>
      <c r="G29" s="41">
        <v>600</v>
      </c>
      <c r="H29" s="41">
        <v>600</v>
      </c>
      <c r="I29" s="41">
        <v>1098</v>
      </c>
      <c r="J29" s="41">
        <v>1098</v>
      </c>
      <c r="K29" s="41">
        <v>1098</v>
      </c>
      <c r="L29" s="41">
        <v>1098</v>
      </c>
      <c r="M29" s="41">
        <v>1098</v>
      </c>
      <c r="N29" s="41">
        <v>1098</v>
      </c>
      <c r="O29" s="41">
        <v>1098</v>
      </c>
      <c r="P29" s="41">
        <v>1098</v>
      </c>
      <c r="Q29" s="41">
        <v>1098</v>
      </c>
      <c r="R29" s="41">
        <v>1098</v>
      </c>
      <c r="S29" s="41">
        <v>1098</v>
      </c>
      <c r="T29" s="41">
        <v>1098</v>
      </c>
      <c r="U29" s="41"/>
      <c r="V29" s="42"/>
    </row>
    <row r="33" spans="14:19" x14ac:dyDescent="0.25">
      <c r="N33" s="17"/>
      <c r="O33" s="17"/>
      <c r="P33" s="17"/>
    </row>
    <row r="34" spans="14:19" x14ac:dyDescent="0.25">
      <c r="N34" s="2"/>
      <c r="O34" s="10"/>
    </row>
    <row r="35" spans="14:19" x14ac:dyDescent="0.25">
      <c r="N35" s="2"/>
    </row>
    <row r="36" spans="14:19" x14ac:dyDescent="0.25">
      <c r="N36" s="2"/>
      <c r="P36" s="17"/>
      <c r="Q36" s="17"/>
      <c r="R36" s="17"/>
      <c r="S36" s="17"/>
    </row>
    <row r="37" spans="14:19" x14ac:dyDescent="0.25">
      <c r="N37" s="2"/>
      <c r="R37" s="16"/>
    </row>
    <row r="38" spans="14:19" x14ac:dyDescent="0.25">
      <c r="N38" s="2"/>
      <c r="R38" s="16"/>
    </row>
    <row r="39" spans="14:19" x14ac:dyDescent="0.25">
      <c r="N39" s="2"/>
      <c r="O39" s="10"/>
      <c r="R39" s="16"/>
    </row>
    <row r="40" spans="14:19" x14ac:dyDescent="0.25">
      <c r="N40" s="2"/>
      <c r="O40" s="10"/>
      <c r="R40" s="16"/>
    </row>
    <row r="41" spans="14:19" x14ac:dyDescent="0.25">
      <c r="N41" s="2"/>
      <c r="O41" s="10"/>
    </row>
    <row r="44" spans="14:19" x14ac:dyDescent="0.25">
      <c r="N44" s="17"/>
    </row>
  </sheetData>
  <sheetProtection password="C2A5" sheet="1" objects="1" scenarios="1"/>
  <pageMargins left="0.23622047244094491" right="0.23622047244094491" top="0.74803149606299213" bottom="0.74803149606299213" header="0.31496062992125984" footer="0.31496062992125984"/>
  <pageSetup paperSize="8" scale="77" fitToHeight="0" orientation="landscape" r:id="rId1"/>
  <headerFooter>
    <oddFooter>&amp;C&amp;P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8"/>
  <sheetViews>
    <sheetView zoomScaleNormal="100" workbookViewId="0">
      <selection activeCell="A18" sqref="A18"/>
    </sheetView>
  </sheetViews>
  <sheetFormatPr defaultRowHeight="15" x14ac:dyDescent="0.25"/>
  <cols>
    <col min="1" max="1" width="28.7109375" style="16" customWidth="1"/>
    <col min="2" max="2" width="38.140625" style="16" customWidth="1"/>
    <col min="3" max="3" width="9.140625" style="16"/>
    <col min="4" max="4" width="11.140625" style="16" customWidth="1"/>
    <col min="5" max="5" width="11" style="16" customWidth="1"/>
    <col min="6" max="6" width="12.5703125" style="16" customWidth="1"/>
    <col min="7" max="8" width="12" style="16" customWidth="1"/>
    <col min="9" max="9" width="13.42578125" style="16" customWidth="1"/>
    <col min="10" max="10" width="11.42578125" style="16" customWidth="1"/>
    <col min="11" max="16" width="9.140625" style="16"/>
    <col min="17" max="17" width="20.85546875" style="16" customWidth="1"/>
    <col min="18" max="18" width="18.7109375" style="16" customWidth="1"/>
    <col min="19" max="16384" width="9.140625" style="16"/>
  </cols>
  <sheetData>
    <row r="1" spans="1:19" ht="21" x14ac:dyDescent="0.35">
      <c r="A1" s="52" t="s">
        <v>1565</v>
      </c>
      <c r="B1" s="17"/>
      <c r="C1" s="17"/>
      <c r="D1" s="17"/>
      <c r="E1" s="17"/>
      <c r="F1" s="17"/>
      <c r="G1" s="17"/>
      <c r="H1" s="17"/>
      <c r="I1" s="17"/>
      <c r="J1" s="17"/>
      <c r="K1" s="17"/>
      <c r="L1" s="17"/>
      <c r="M1" s="17"/>
      <c r="N1" s="17"/>
      <c r="O1" s="17"/>
      <c r="P1" s="17"/>
    </row>
    <row r="2" spans="1:19" x14ac:dyDescent="0.25">
      <c r="A2" s="3"/>
      <c r="B2" s="4"/>
      <c r="C2" s="5" t="s">
        <v>39</v>
      </c>
      <c r="D2" s="4" t="s">
        <v>6</v>
      </c>
      <c r="E2" s="4" t="s">
        <v>7</v>
      </c>
      <c r="F2" s="4" t="s">
        <v>8</v>
      </c>
      <c r="G2" s="4" t="s">
        <v>9</v>
      </c>
      <c r="H2" s="4" t="s">
        <v>10</v>
      </c>
      <c r="I2" s="4" t="s">
        <v>11</v>
      </c>
      <c r="J2" s="4" t="s">
        <v>12</v>
      </c>
      <c r="K2" s="4" t="s">
        <v>13</v>
      </c>
      <c r="L2" s="4" t="s">
        <v>14</v>
      </c>
      <c r="M2" s="4" t="s">
        <v>15</v>
      </c>
      <c r="N2" s="4" t="s">
        <v>16</v>
      </c>
      <c r="O2" s="4" t="s">
        <v>17</v>
      </c>
      <c r="P2" s="5" t="s">
        <v>18</v>
      </c>
      <c r="Q2" s="54" t="s">
        <v>871</v>
      </c>
      <c r="R2" s="63" t="s">
        <v>908</v>
      </c>
      <c r="S2" s="63" t="s">
        <v>913</v>
      </c>
    </row>
    <row r="3" spans="1:19" s="43" customFormat="1" x14ac:dyDescent="0.25">
      <c r="A3" s="181" t="s">
        <v>30</v>
      </c>
      <c r="B3" s="228" t="s">
        <v>2044</v>
      </c>
      <c r="C3" s="124">
        <v>35</v>
      </c>
      <c r="D3" s="116"/>
      <c r="E3" s="116"/>
      <c r="F3" s="116"/>
      <c r="G3" s="89">
        <v>25</v>
      </c>
      <c r="H3" s="89">
        <v>10</v>
      </c>
      <c r="I3" s="116"/>
      <c r="J3" s="116"/>
      <c r="K3" s="116"/>
      <c r="L3" s="116"/>
      <c r="M3" s="116"/>
      <c r="N3" s="116"/>
      <c r="O3" s="116"/>
      <c r="P3" s="89">
        <f t="shared" ref="P3:P14" si="0">SUM(D3:O3)</f>
        <v>35</v>
      </c>
      <c r="Q3" s="43" t="s">
        <v>879</v>
      </c>
      <c r="R3" s="43" t="s">
        <v>30</v>
      </c>
      <c r="S3" s="43" t="s">
        <v>913</v>
      </c>
    </row>
    <row r="4" spans="1:19" s="43" customFormat="1" x14ac:dyDescent="0.25">
      <c r="A4" s="181" t="s">
        <v>30</v>
      </c>
      <c r="B4" s="181" t="s">
        <v>2045</v>
      </c>
      <c r="C4" s="89">
        <v>65</v>
      </c>
      <c r="D4" s="116"/>
      <c r="E4" s="116"/>
      <c r="F4" s="89">
        <v>45</v>
      </c>
      <c r="G4" s="89">
        <v>20</v>
      </c>
      <c r="H4" s="116"/>
      <c r="I4" s="116"/>
      <c r="J4" s="116"/>
      <c r="K4" s="116"/>
      <c r="L4" s="116"/>
      <c r="M4" s="116"/>
      <c r="N4" s="116"/>
      <c r="O4" s="116"/>
      <c r="P4" s="89">
        <f t="shared" si="0"/>
        <v>65</v>
      </c>
      <c r="Q4" s="43" t="s">
        <v>879</v>
      </c>
      <c r="R4" s="43" t="s">
        <v>30</v>
      </c>
      <c r="S4" s="43" t="s">
        <v>913</v>
      </c>
    </row>
    <row r="5" spans="1:19" s="43" customFormat="1" x14ac:dyDescent="0.25">
      <c r="A5" s="231" t="s">
        <v>38</v>
      </c>
      <c r="B5" s="180" t="s">
        <v>2046</v>
      </c>
      <c r="C5" s="115">
        <v>130</v>
      </c>
      <c r="D5" s="110"/>
      <c r="E5" s="110"/>
      <c r="F5" s="115">
        <v>20</v>
      </c>
      <c r="G5" s="115">
        <v>40</v>
      </c>
      <c r="H5" s="115">
        <v>40</v>
      </c>
      <c r="I5" s="115">
        <v>30</v>
      </c>
      <c r="J5" s="110"/>
      <c r="K5" s="110"/>
      <c r="L5" s="110"/>
      <c r="M5" s="110"/>
      <c r="N5" s="110"/>
      <c r="O5" s="110"/>
      <c r="P5" s="115">
        <f t="shared" si="0"/>
        <v>130</v>
      </c>
      <c r="Q5" s="43" t="s">
        <v>879</v>
      </c>
      <c r="R5" s="43" t="s">
        <v>38</v>
      </c>
      <c r="S5" s="43" t="s">
        <v>913</v>
      </c>
    </row>
    <row r="6" spans="1:19" s="43" customFormat="1" ht="15.75" customHeight="1" x14ac:dyDescent="0.25">
      <c r="A6" s="231" t="s">
        <v>38</v>
      </c>
      <c r="B6" s="181" t="s">
        <v>2047</v>
      </c>
      <c r="C6" s="115">
        <v>115</v>
      </c>
      <c r="D6" s="116"/>
      <c r="E6" s="116"/>
      <c r="F6" s="116"/>
      <c r="G6" s="116"/>
      <c r="H6" s="89">
        <v>35</v>
      </c>
      <c r="I6" s="89">
        <v>50</v>
      </c>
      <c r="J6" s="89">
        <v>30</v>
      </c>
      <c r="K6" s="116"/>
      <c r="L6" s="116"/>
      <c r="M6" s="116"/>
      <c r="N6" s="116"/>
      <c r="O6" s="116"/>
      <c r="P6" s="115">
        <f t="shared" si="0"/>
        <v>115</v>
      </c>
      <c r="Q6" s="43" t="s">
        <v>879</v>
      </c>
      <c r="R6" s="43" t="s">
        <v>38</v>
      </c>
      <c r="S6" s="43" t="s">
        <v>913</v>
      </c>
    </row>
    <row r="7" spans="1:19" s="43" customFormat="1" x14ac:dyDescent="0.25">
      <c r="A7" s="181" t="s">
        <v>31</v>
      </c>
      <c r="B7" s="181" t="s">
        <v>2048</v>
      </c>
      <c r="C7" s="89">
        <v>6</v>
      </c>
      <c r="D7" s="116"/>
      <c r="E7" s="89">
        <v>6</v>
      </c>
      <c r="F7" s="116"/>
      <c r="G7" s="116"/>
      <c r="H7" s="116"/>
      <c r="I7" s="116"/>
      <c r="J7" s="116"/>
      <c r="K7" s="116"/>
      <c r="L7" s="116"/>
      <c r="M7" s="116"/>
      <c r="N7" s="116"/>
      <c r="O7" s="116"/>
      <c r="P7" s="89">
        <f t="shared" si="0"/>
        <v>6</v>
      </c>
      <c r="Q7" s="43" t="s">
        <v>879</v>
      </c>
      <c r="R7" s="43" t="s">
        <v>31</v>
      </c>
      <c r="S7" s="43" t="s">
        <v>913</v>
      </c>
    </row>
    <row r="8" spans="1:19" s="43" customFormat="1" x14ac:dyDescent="0.25">
      <c r="A8" s="230" t="s">
        <v>31</v>
      </c>
      <c r="B8" s="230" t="s">
        <v>2049</v>
      </c>
      <c r="C8" s="129">
        <v>12</v>
      </c>
      <c r="D8" s="130"/>
      <c r="E8" s="130"/>
      <c r="F8" s="129">
        <v>12</v>
      </c>
      <c r="G8" s="130"/>
      <c r="H8" s="130"/>
      <c r="I8" s="130"/>
      <c r="J8" s="130"/>
      <c r="K8" s="130"/>
      <c r="L8" s="130"/>
      <c r="M8" s="130"/>
      <c r="N8" s="130"/>
      <c r="O8" s="130"/>
      <c r="P8" s="129">
        <f t="shared" si="0"/>
        <v>12</v>
      </c>
      <c r="Q8" s="43" t="s">
        <v>879</v>
      </c>
      <c r="R8" s="43" t="s">
        <v>31</v>
      </c>
      <c r="S8" s="43" t="s">
        <v>913</v>
      </c>
    </row>
    <row r="9" spans="1:19" s="43" customFormat="1" x14ac:dyDescent="0.25">
      <c r="A9" s="232" t="s">
        <v>34</v>
      </c>
      <c r="B9" s="232" t="s">
        <v>2051</v>
      </c>
      <c r="C9" s="131">
        <v>80</v>
      </c>
      <c r="D9" s="132"/>
      <c r="E9" s="133"/>
      <c r="F9" s="131">
        <v>15</v>
      </c>
      <c r="G9" s="131">
        <v>25</v>
      </c>
      <c r="H9" s="131">
        <v>25</v>
      </c>
      <c r="I9" s="131">
        <v>15</v>
      </c>
      <c r="J9" s="132"/>
      <c r="K9" s="132"/>
      <c r="L9" s="132"/>
      <c r="M9" s="132"/>
      <c r="N9" s="132"/>
      <c r="O9" s="132"/>
      <c r="P9" s="131">
        <f t="shared" si="0"/>
        <v>80</v>
      </c>
      <c r="Q9" s="43" t="s">
        <v>879</v>
      </c>
      <c r="R9" s="43" t="s">
        <v>34</v>
      </c>
      <c r="S9" s="43" t="s">
        <v>913</v>
      </c>
    </row>
    <row r="10" spans="1:19" s="154" customFormat="1" x14ac:dyDescent="0.25">
      <c r="A10" s="181" t="s">
        <v>35</v>
      </c>
      <c r="B10" s="181" t="s">
        <v>2052</v>
      </c>
      <c r="C10" s="181">
        <v>90</v>
      </c>
      <c r="D10" s="116"/>
      <c r="E10" s="181">
        <v>10</v>
      </c>
      <c r="F10" s="181">
        <v>40</v>
      </c>
      <c r="G10" s="181">
        <v>40</v>
      </c>
      <c r="H10" s="116"/>
      <c r="I10" s="116"/>
      <c r="J10" s="116"/>
      <c r="K10" s="116"/>
      <c r="L10" s="116"/>
      <c r="M10" s="116"/>
      <c r="N10" s="116"/>
      <c r="O10" s="116"/>
      <c r="P10" s="181">
        <f t="shared" si="0"/>
        <v>90</v>
      </c>
      <c r="Q10" s="154" t="s">
        <v>879</v>
      </c>
      <c r="R10" s="154" t="s">
        <v>35</v>
      </c>
      <c r="S10" s="154" t="s">
        <v>913</v>
      </c>
    </row>
    <row r="11" spans="1:19" s="43" customFormat="1" x14ac:dyDescent="0.25">
      <c r="A11" s="229" t="s">
        <v>36</v>
      </c>
      <c r="B11" s="181" t="s">
        <v>2053</v>
      </c>
      <c r="C11" s="89">
        <v>150</v>
      </c>
      <c r="D11" s="116"/>
      <c r="E11" s="89">
        <v>30</v>
      </c>
      <c r="F11" s="89">
        <v>40</v>
      </c>
      <c r="G11" s="89">
        <v>40</v>
      </c>
      <c r="H11" s="89">
        <v>40</v>
      </c>
      <c r="I11" s="116"/>
      <c r="J11" s="116"/>
      <c r="K11" s="116"/>
      <c r="L11" s="116"/>
      <c r="M11" s="116"/>
      <c r="N11" s="116"/>
      <c r="O11" s="116"/>
      <c r="P11" s="89">
        <f t="shared" si="0"/>
        <v>150</v>
      </c>
      <c r="Q11" s="43" t="s">
        <v>879</v>
      </c>
      <c r="R11" s="43" t="s">
        <v>36</v>
      </c>
      <c r="S11" s="43" t="s">
        <v>913</v>
      </c>
    </row>
    <row r="12" spans="1:19" s="43" customFormat="1" x14ac:dyDescent="0.25">
      <c r="A12" s="181" t="s">
        <v>37</v>
      </c>
      <c r="B12" s="181" t="s">
        <v>2050</v>
      </c>
      <c r="C12" s="89">
        <v>115</v>
      </c>
      <c r="D12" s="116"/>
      <c r="E12" s="116"/>
      <c r="F12" s="89">
        <v>7</v>
      </c>
      <c r="G12" s="89">
        <v>36</v>
      </c>
      <c r="H12" s="89">
        <v>36</v>
      </c>
      <c r="I12" s="89">
        <v>36</v>
      </c>
      <c r="J12" s="116"/>
      <c r="K12" s="116"/>
      <c r="L12" s="116"/>
      <c r="M12" s="116"/>
      <c r="N12" s="116"/>
      <c r="O12" s="116"/>
      <c r="P12" s="89">
        <f t="shared" si="0"/>
        <v>115</v>
      </c>
      <c r="Q12" s="43" t="s">
        <v>879</v>
      </c>
      <c r="R12" s="43" t="s">
        <v>37</v>
      </c>
      <c r="S12" s="43" t="s">
        <v>913</v>
      </c>
    </row>
    <row r="13" spans="1:19" s="43" customFormat="1" x14ac:dyDescent="0.25">
      <c r="A13" s="181" t="s">
        <v>37</v>
      </c>
      <c r="B13" s="180" t="s">
        <v>2066</v>
      </c>
      <c r="C13" s="115">
        <v>5</v>
      </c>
      <c r="D13" s="110"/>
      <c r="E13" s="115">
        <v>5</v>
      </c>
      <c r="F13" s="110"/>
      <c r="G13" s="110"/>
      <c r="H13" s="110"/>
      <c r="I13" s="110"/>
      <c r="J13" s="110"/>
      <c r="K13" s="110"/>
      <c r="L13" s="110"/>
      <c r="M13" s="110"/>
      <c r="N13" s="110"/>
      <c r="O13" s="110"/>
      <c r="P13" s="115">
        <f t="shared" si="0"/>
        <v>5</v>
      </c>
      <c r="Q13" s="43" t="s">
        <v>879</v>
      </c>
      <c r="R13" s="43" t="s">
        <v>37</v>
      </c>
      <c r="S13" s="43" t="s">
        <v>913</v>
      </c>
    </row>
    <row r="14" spans="1:19" x14ac:dyDescent="0.25">
      <c r="A14" s="125" t="s">
        <v>40</v>
      </c>
      <c r="B14" s="126"/>
      <c r="C14" s="127">
        <f>SUM(C3:C13)</f>
        <v>803</v>
      </c>
      <c r="D14" s="128"/>
      <c r="E14" s="126">
        <f t="shared" ref="E14:O14" si="1">SUM(E3:E13)</f>
        <v>51</v>
      </c>
      <c r="F14" s="126">
        <f t="shared" si="1"/>
        <v>179</v>
      </c>
      <c r="G14" s="126">
        <f t="shared" si="1"/>
        <v>226</v>
      </c>
      <c r="H14" s="126">
        <f t="shared" si="1"/>
        <v>186</v>
      </c>
      <c r="I14" s="126">
        <f t="shared" si="1"/>
        <v>131</v>
      </c>
      <c r="J14" s="126">
        <f t="shared" si="1"/>
        <v>30</v>
      </c>
      <c r="K14" s="126">
        <f t="shared" si="1"/>
        <v>0</v>
      </c>
      <c r="L14" s="126">
        <f t="shared" si="1"/>
        <v>0</v>
      </c>
      <c r="M14" s="126">
        <f t="shared" si="1"/>
        <v>0</v>
      </c>
      <c r="N14" s="126">
        <f t="shared" si="1"/>
        <v>0</v>
      </c>
      <c r="O14" s="126">
        <f t="shared" si="1"/>
        <v>0</v>
      </c>
      <c r="P14" s="127">
        <f t="shared" si="0"/>
        <v>803</v>
      </c>
    </row>
    <row r="15" spans="1:19" x14ac:dyDescent="0.25">
      <c r="A15" s="74"/>
      <c r="B15" s="74"/>
      <c r="C15" s="74"/>
      <c r="D15" s="74"/>
      <c r="E15" s="74"/>
      <c r="F15" s="74"/>
      <c r="G15" s="74"/>
      <c r="H15" s="74"/>
      <c r="I15" s="74"/>
      <c r="J15" s="74"/>
      <c r="K15" s="74"/>
      <c r="L15" s="74"/>
      <c r="M15" s="74"/>
      <c r="N15" s="74"/>
      <c r="O15" s="74"/>
      <c r="P15" s="78">
        <f>SUBTOTAL(9,P3:P13)</f>
        <v>803</v>
      </c>
    </row>
    <row r="18" spans="1:1" x14ac:dyDescent="0.25">
      <c r="A18" s="8"/>
    </row>
  </sheetData>
  <sheetProtection password="C2A5" sheet="1" objects="1" scenarios="1"/>
  <autoFilter ref="D2:S14"/>
  <pageMargins left="0.23622047244094491" right="0.23622047244094491" top="0.74803149606299213" bottom="0.74803149606299213" header="0.31496062992125984" footer="0.31496062992125984"/>
  <pageSetup paperSize="8" scale="76" fitToHeight="0" orientation="landscape" r:id="rId1"/>
  <headerFooter>
    <oddFooter>&amp;C&amp;P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'Supply by Village'!$A$1:$A$11</xm:f>
          </x14:formula1>
          <xm:sqref>R1:R1048576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D80"/>
  <sheetViews>
    <sheetView topLeftCell="A28" zoomScale="55" zoomScaleNormal="55" workbookViewId="0">
      <selection activeCell="B51" sqref="B51"/>
    </sheetView>
  </sheetViews>
  <sheetFormatPr defaultRowHeight="15" x14ac:dyDescent="0.25"/>
  <cols>
    <col min="1" max="1" width="61.42578125" customWidth="1"/>
    <col min="2" max="2" width="12" customWidth="1"/>
    <col min="3" max="3" width="16.42578125" customWidth="1"/>
  </cols>
  <sheetData>
    <row r="1" spans="1:3" s="16" customFormat="1" x14ac:dyDescent="0.25">
      <c r="A1" s="59" t="s">
        <v>881</v>
      </c>
    </row>
    <row r="2" spans="1:3" s="16" customFormat="1" x14ac:dyDescent="0.25">
      <c r="A2" s="57" t="s">
        <v>874</v>
      </c>
      <c r="B2" s="16" t="s">
        <v>876</v>
      </c>
    </row>
    <row r="3" spans="1:3" s="16" customFormat="1" x14ac:dyDescent="0.25">
      <c r="A3" s="58" t="s">
        <v>868</v>
      </c>
      <c r="B3" s="56">
        <v>88</v>
      </c>
      <c r="C3" s="56"/>
    </row>
    <row r="4" spans="1:3" s="16" customFormat="1" x14ac:dyDescent="0.25">
      <c r="A4" s="58" t="s">
        <v>866</v>
      </c>
      <c r="B4" s="56">
        <v>167</v>
      </c>
    </row>
    <row r="5" spans="1:3" s="16" customFormat="1" x14ac:dyDescent="0.25">
      <c r="A5" s="58" t="s">
        <v>865</v>
      </c>
      <c r="B5" s="56">
        <v>96</v>
      </c>
    </row>
    <row r="6" spans="1:3" s="16" customFormat="1" x14ac:dyDescent="0.25">
      <c r="A6" s="58" t="s">
        <v>869</v>
      </c>
      <c r="B6" s="56">
        <v>4845</v>
      </c>
    </row>
    <row r="7" spans="1:3" s="16" customFormat="1" x14ac:dyDescent="0.25">
      <c r="A7" s="58" t="s">
        <v>867</v>
      </c>
      <c r="B7" s="56">
        <v>392</v>
      </c>
    </row>
    <row r="8" spans="1:3" s="16" customFormat="1" x14ac:dyDescent="0.25">
      <c r="A8" s="58" t="s">
        <v>864</v>
      </c>
      <c r="B8" s="56">
        <v>1510</v>
      </c>
    </row>
    <row r="9" spans="1:3" s="16" customFormat="1" x14ac:dyDescent="0.25">
      <c r="A9" s="58" t="s">
        <v>875</v>
      </c>
      <c r="B9" s="56">
        <v>7098</v>
      </c>
    </row>
    <row r="11" spans="1:3" x14ac:dyDescent="0.25">
      <c r="A11" s="27" t="s">
        <v>880</v>
      </c>
    </row>
    <row r="12" spans="1:3" x14ac:dyDescent="0.25">
      <c r="A12" s="57" t="s">
        <v>874</v>
      </c>
      <c r="B12" t="s">
        <v>873</v>
      </c>
      <c r="C12" s="17" t="s">
        <v>877</v>
      </c>
    </row>
    <row r="13" spans="1:3" x14ac:dyDescent="0.25">
      <c r="A13" s="58" t="s">
        <v>868</v>
      </c>
      <c r="B13" s="56">
        <v>15</v>
      </c>
      <c r="C13" s="18">
        <f>GETPIVOTDATA("Total",$A$12,"Spatial Area","Elsewhere")*90%</f>
        <v>13.5</v>
      </c>
    </row>
    <row r="14" spans="1:3" x14ac:dyDescent="0.25">
      <c r="A14" s="58" t="s">
        <v>869</v>
      </c>
      <c r="B14" s="56">
        <v>5</v>
      </c>
      <c r="C14" s="18">
        <f>GETPIVOTDATA("Total",$A$12,"Spatial Area","Greenfield edge of Warwick, Leamington and Whitnash")*90%</f>
        <v>4.5</v>
      </c>
    </row>
    <row r="15" spans="1:3" x14ac:dyDescent="0.25">
      <c r="A15" s="58" t="s">
        <v>864</v>
      </c>
      <c r="B15" s="56">
        <v>271</v>
      </c>
      <c r="C15" s="18">
        <f>GETPIVOTDATA("Total",$A$12,"Spatial Area","Urban brownfield")*90%</f>
        <v>243.9</v>
      </c>
    </row>
    <row r="16" spans="1:3" x14ac:dyDescent="0.25">
      <c r="A16" s="58" t="s">
        <v>875</v>
      </c>
      <c r="B16" s="56">
        <v>291</v>
      </c>
      <c r="C16" s="18">
        <f>SUM(C13:C15)</f>
        <v>261.89999999999998</v>
      </c>
    </row>
    <row r="17" spans="1:3" s="16" customFormat="1" x14ac:dyDescent="0.25">
      <c r="A17" s="58"/>
      <c r="B17" s="56"/>
      <c r="C17" s="18"/>
    </row>
    <row r="18" spans="1:3" x14ac:dyDescent="0.25">
      <c r="A18" s="27" t="s">
        <v>885</v>
      </c>
    </row>
    <row r="19" spans="1:3" x14ac:dyDescent="0.25">
      <c r="A19" s="57" t="s">
        <v>874</v>
      </c>
      <c r="B19" t="s">
        <v>873</v>
      </c>
    </row>
    <row r="20" spans="1:3" x14ac:dyDescent="0.25">
      <c r="A20" s="58" t="s">
        <v>864</v>
      </c>
      <c r="B20" s="56">
        <v>200</v>
      </c>
    </row>
    <row r="21" spans="1:3" x14ac:dyDescent="0.25">
      <c r="A21" s="58" t="s">
        <v>875</v>
      </c>
      <c r="B21" s="56">
        <v>200</v>
      </c>
    </row>
    <row r="22" spans="1:3" x14ac:dyDescent="0.25">
      <c r="A22" s="58"/>
      <c r="B22" s="56"/>
    </row>
    <row r="23" spans="1:3" x14ac:dyDescent="0.25">
      <c r="A23" s="27" t="s">
        <v>884</v>
      </c>
      <c r="B23" s="16"/>
    </row>
    <row r="24" spans="1:3" s="16" customFormat="1" x14ac:dyDescent="0.25">
      <c r="A24" s="57" t="s">
        <v>874</v>
      </c>
      <c r="B24" s="16" t="s">
        <v>873</v>
      </c>
    </row>
    <row r="25" spans="1:3" s="16" customFormat="1" x14ac:dyDescent="0.25">
      <c r="A25" s="58" t="s">
        <v>868</v>
      </c>
      <c r="B25" s="56">
        <v>20</v>
      </c>
    </row>
    <row r="26" spans="1:3" x14ac:dyDescent="0.25">
      <c r="A26" s="58" t="s">
        <v>864</v>
      </c>
      <c r="B26" s="56">
        <v>910</v>
      </c>
    </row>
    <row r="27" spans="1:3" x14ac:dyDescent="0.25">
      <c r="A27" s="58" t="s">
        <v>878</v>
      </c>
      <c r="B27" s="56">
        <v>0</v>
      </c>
    </row>
    <row r="28" spans="1:3" x14ac:dyDescent="0.25">
      <c r="A28" s="58" t="s">
        <v>875</v>
      </c>
      <c r="B28" s="56">
        <v>930</v>
      </c>
    </row>
    <row r="29" spans="1:3" s="16" customFormat="1" x14ac:dyDescent="0.25">
      <c r="A29" s="58"/>
      <c r="B29" s="56"/>
    </row>
    <row r="30" spans="1:3" x14ac:dyDescent="0.25">
      <c r="A30" s="27" t="s">
        <v>882</v>
      </c>
    </row>
    <row r="31" spans="1:3" x14ac:dyDescent="0.25">
      <c r="A31" s="57" t="s">
        <v>874</v>
      </c>
      <c r="B31" t="s">
        <v>873</v>
      </c>
    </row>
    <row r="32" spans="1:3" x14ac:dyDescent="0.25">
      <c r="A32" s="58" t="s">
        <v>866</v>
      </c>
      <c r="B32" s="56">
        <v>20</v>
      </c>
    </row>
    <row r="33" spans="1:2" x14ac:dyDescent="0.25">
      <c r="A33" s="58" t="s">
        <v>865</v>
      </c>
      <c r="B33" s="56">
        <v>760</v>
      </c>
    </row>
    <row r="34" spans="1:2" x14ac:dyDescent="0.25">
      <c r="A34" s="58" t="s">
        <v>869</v>
      </c>
      <c r="B34" s="56">
        <v>900</v>
      </c>
    </row>
    <row r="35" spans="1:2" x14ac:dyDescent="0.25">
      <c r="A35" s="58" t="s">
        <v>878</v>
      </c>
      <c r="B35" s="56">
        <v>0</v>
      </c>
    </row>
    <row r="36" spans="1:2" x14ac:dyDescent="0.25">
      <c r="A36" s="58" t="s">
        <v>875</v>
      </c>
      <c r="B36" s="56">
        <v>1680</v>
      </c>
    </row>
    <row r="37" spans="1:2" s="16" customFormat="1" x14ac:dyDescent="0.25">
      <c r="A37" s="58"/>
      <c r="B37" s="56"/>
    </row>
    <row r="38" spans="1:2" x14ac:dyDescent="0.25">
      <c r="A38" s="27" t="s">
        <v>886</v>
      </c>
    </row>
    <row r="39" spans="1:2" x14ac:dyDescent="0.25">
      <c r="A39" s="57" t="s">
        <v>874</v>
      </c>
      <c r="B39" t="s">
        <v>873</v>
      </c>
    </row>
    <row r="40" spans="1:2" x14ac:dyDescent="0.25">
      <c r="A40" s="58" t="s">
        <v>879</v>
      </c>
      <c r="B40" s="56">
        <v>1100</v>
      </c>
    </row>
    <row r="41" spans="1:2" x14ac:dyDescent="0.25">
      <c r="A41" s="58" t="s">
        <v>875</v>
      </c>
      <c r="B41" s="56">
        <v>1100</v>
      </c>
    </row>
    <row r="43" spans="1:2" x14ac:dyDescent="0.25">
      <c r="A43" s="27" t="s">
        <v>883</v>
      </c>
    </row>
    <row r="44" spans="1:2" x14ac:dyDescent="0.25">
      <c r="A44" s="57" t="s">
        <v>874</v>
      </c>
      <c r="B44" t="s">
        <v>873</v>
      </c>
    </row>
    <row r="45" spans="1:2" x14ac:dyDescent="0.25">
      <c r="A45" s="58" t="s">
        <v>866</v>
      </c>
      <c r="B45" s="56">
        <v>2225</v>
      </c>
    </row>
    <row r="46" spans="1:2" x14ac:dyDescent="0.25">
      <c r="A46" s="58" t="s">
        <v>865</v>
      </c>
      <c r="B46" s="56">
        <v>740</v>
      </c>
    </row>
    <row r="47" spans="1:2" x14ac:dyDescent="0.25">
      <c r="A47" s="58" t="s">
        <v>869</v>
      </c>
      <c r="B47" s="56">
        <v>500</v>
      </c>
    </row>
    <row r="48" spans="1:2" x14ac:dyDescent="0.25">
      <c r="A48" s="58" t="s">
        <v>878</v>
      </c>
      <c r="B48" s="56">
        <v>0</v>
      </c>
    </row>
    <row r="49" spans="1:2" x14ac:dyDescent="0.25">
      <c r="A49" s="58" t="s">
        <v>875</v>
      </c>
      <c r="B49" s="56">
        <v>3465</v>
      </c>
    </row>
    <row r="51" spans="1:2" x14ac:dyDescent="0.25">
      <c r="A51" s="17" t="s">
        <v>887</v>
      </c>
    </row>
    <row r="52" spans="1:2" x14ac:dyDescent="0.25">
      <c r="A52" s="57" t="s">
        <v>874</v>
      </c>
      <c r="B52" t="s">
        <v>873</v>
      </c>
    </row>
    <row r="53" spans="1:2" x14ac:dyDescent="0.25">
      <c r="A53" s="58" t="s">
        <v>879</v>
      </c>
      <c r="B53" s="56">
        <v>225</v>
      </c>
    </row>
    <row r="54" spans="1:2" x14ac:dyDescent="0.25">
      <c r="A54" s="58" t="s">
        <v>875</v>
      </c>
      <c r="B54" s="56">
        <v>225</v>
      </c>
    </row>
    <row r="55" spans="1:2" ht="16.5" customHeight="1" x14ac:dyDescent="0.25"/>
    <row r="56" spans="1:2" s="16" customFormat="1" ht="16.5" customHeight="1" x14ac:dyDescent="0.25"/>
    <row r="57" spans="1:2" s="16" customFormat="1" ht="16.5" customHeight="1" x14ac:dyDescent="0.25"/>
    <row r="58" spans="1:2" s="16" customFormat="1" ht="16.5" customHeight="1" x14ac:dyDescent="0.25">
      <c r="A58" s="17" t="s">
        <v>59</v>
      </c>
    </row>
    <row r="59" spans="1:2" s="16" customFormat="1" ht="16.5" customHeight="1" x14ac:dyDescent="0.25">
      <c r="A59" s="17" t="s">
        <v>871</v>
      </c>
      <c r="B59" s="17" t="s">
        <v>872</v>
      </c>
    </row>
    <row r="60" spans="1:2" s="16" customFormat="1" ht="16.5" customHeight="1" x14ac:dyDescent="0.25">
      <c r="A60" s="16" t="s">
        <v>864</v>
      </c>
      <c r="B60" s="16">
        <v>1399</v>
      </c>
    </row>
    <row r="61" spans="1:2" s="16" customFormat="1" ht="16.5" customHeight="1" x14ac:dyDescent="0.25">
      <c r="A61" s="16" t="s">
        <v>865</v>
      </c>
      <c r="B61" s="16">
        <v>8</v>
      </c>
    </row>
    <row r="62" spans="1:2" s="16" customFormat="1" ht="16.5" customHeight="1" x14ac:dyDescent="0.25">
      <c r="A62" s="16" t="s">
        <v>869</v>
      </c>
      <c r="B62" s="16">
        <v>518</v>
      </c>
    </row>
    <row r="63" spans="1:2" s="16" customFormat="1" ht="16.5" customHeight="1" x14ac:dyDescent="0.25">
      <c r="A63" s="16" t="s">
        <v>866</v>
      </c>
      <c r="B63" s="16">
        <v>59</v>
      </c>
    </row>
    <row r="64" spans="1:2" s="16" customFormat="1" ht="16.5" customHeight="1" x14ac:dyDescent="0.25">
      <c r="A64" s="16" t="s">
        <v>867</v>
      </c>
      <c r="B64" s="16">
        <v>126</v>
      </c>
    </row>
    <row r="65" spans="1:4" s="16" customFormat="1" ht="16.5" customHeight="1" x14ac:dyDescent="0.25">
      <c r="A65" s="16" t="s">
        <v>868</v>
      </c>
      <c r="B65" s="16">
        <v>93</v>
      </c>
    </row>
    <row r="66" spans="1:4" ht="16.5" customHeight="1" x14ac:dyDescent="0.25">
      <c r="A66" t="s">
        <v>888</v>
      </c>
      <c r="B66">
        <v>2203</v>
      </c>
    </row>
    <row r="67" spans="1:4" ht="16.5" customHeight="1" x14ac:dyDescent="0.25"/>
    <row r="68" spans="1:4" ht="63.75" customHeight="1" x14ac:dyDescent="0.25">
      <c r="A68" s="11" t="s">
        <v>871</v>
      </c>
      <c r="B68" s="11" t="s">
        <v>872</v>
      </c>
      <c r="C68" s="11" t="s">
        <v>889</v>
      </c>
      <c r="D68" s="2"/>
    </row>
    <row r="69" spans="1:4" x14ac:dyDescent="0.25">
      <c r="A69" s="2" t="s">
        <v>864</v>
      </c>
      <c r="B69" s="10">
        <f>B60+GETPIVOTDATA("Remaining",$A$2,"Spatial Area","Urban brownfield")+C15+GETPIVOTDATA("Total",$A$19,"Spatial Area","Urban brownfield")+GETPIVOTDATA("Total",$A$24,"Spatial Area","Urban brownfield")</f>
        <v>4262.8999999999996</v>
      </c>
      <c r="C69" s="61">
        <f t="shared" ref="C69:C75" si="0">B69/$B$75</f>
        <v>0.2483715347774916</v>
      </c>
    </row>
    <row r="70" spans="1:4" x14ac:dyDescent="0.25">
      <c r="A70" s="2" t="s">
        <v>865</v>
      </c>
      <c r="B70" s="16">
        <f>B61+GETPIVOTDATA("Remaining",$A$2,"Spatial Area","Greenfield edge of Kenilworth")+GETPIVOTDATA("Total",$A$31,"Spatial Area","Greenfield edge of Kenilworth")+GETPIVOTDATA("Total",$A$44,"Spatial Area","Greenfield edge of Kenilworth")</f>
        <v>1604</v>
      </c>
      <c r="C70" s="61">
        <f t="shared" si="0"/>
        <v>9.34546768122866E-2</v>
      </c>
    </row>
    <row r="71" spans="1:4" x14ac:dyDescent="0.25">
      <c r="A71" s="2" t="s">
        <v>869</v>
      </c>
      <c r="B71" s="16">
        <f>B62+GETPIVOTDATA("Remaining",$A$2,"Spatial Area","Greenfield edge of Warwick, Leamington and Whitnash")+GETPIVOTDATA("Total",$A$12,"Spatial Area","Greenfield edge of Warwick, Leamington and Whitnash")+GETPIVOTDATA("Total",$A$31,"Spatial Area","Greenfield edge of Warwick, Leamington and Whitnash")+GETPIVOTDATA("Total",$A$44,"Spatial Area","Greenfield edge of Warwick, Leamington and Whitnash")</f>
        <v>6768</v>
      </c>
      <c r="C71" s="61">
        <f t="shared" si="0"/>
        <v>0.39432746425533399</v>
      </c>
    </row>
    <row r="72" spans="1:4" s="16" customFormat="1" x14ac:dyDescent="0.25">
      <c r="A72" s="2" t="s">
        <v>866</v>
      </c>
      <c r="B72" s="16">
        <f>B63+GETPIVOTDATA("Remaining",$A$2,"Spatial Area","Greenfield edge of Coventry")+GETPIVOTDATA("Total",$A$31,"Spatial Area","Greenfield edge of Coventry")+GETPIVOTDATA("Total",$A$44,"Spatial Area","Greenfield edge of Coventry")</f>
        <v>2471</v>
      </c>
      <c r="C72" s="61">
        <f t="shared" si="0"/>
        <v>0.14396914364286795</v>
      </c>
    </row>
    <row r="73" spans="1:4" x14ac:dyDescent="0.25">
      <c r="A73" s="2" t="s">
        <v>867</v>
      </c>
      <c r="B73" s="16">
        <f>B64+GETPIVOTDATA("Remaining",$A$2,"Spatial Area","Growth villages")+GETPIVOTDATA("Total",$A$39,"Spatial Area","Growth Villages")+GETPIVOTDATA("Total",$A$52,"Spatial Area","Growth Villages")</f>
        <v>1843</v>
      </c>
      <c r="C73" s="61">
        <f t="shared" si="0"/>
        <v>0.1073796567113742</v>
      </c>
    </row>
    <row r="74" spans="1:4" x14ac:dyDescent="0.25">
      <c r="A74" s="2" t="s">
        <v>868</v>
      </c>
      <c r="B74" s="10">
        <f>B65+GETPIVOTDATA("Remaining",$A$2,"Spatial Area","Elsewhere")+C13+GETPIVOTDATA("Total",$A$24,"Spatial Area","Elsewhere")</f>
        <v>214.5</v>
      </c>
      <c r="C74" s="61">
        <f t="shared" si="0"/>
        <v>1.2497523800645558E-2</v>
      </c>
    </row>
    <row r="75" spans="1:4" s="16" customFormat="1" x14ac:dyDescent="0.25">
      <c r="A75" s="2" t="s">
        <v>888</v>
      </c>
      <c r="B75" s="60">
        <f>SUM(B69:B74)</f>
        <v>17163.400000000001</v>
      </c>
      <c r="C75" s="61">
        <f t="shared" si="0"/>
        <v>1</v>
      </c>
    </row>
    <row r="76" spans="1:4" x14ac:dyDescent="0.25">
      <c r="A76" s="2" t="s">
        <v>870</v>
      </c>
      <c r="B76" s="10">
        <f>'a) All Sites'!B9</f>
        <v>808</v>
      </c>
      <c r="C76" s="16"/>
    </row>
    <row r="77" spans="1:4" x14ac:dyDescent="0.25">
      <c r="A77" s="2" t="s">
        <v>18</v>
      </c>
      <c r="B77" s="21">
        <f>SUM(B69:B74,B76:B76)</f>
        <v>17971.400000000001</v>
      </c>
    </row>
    <row r="79" spans="1:4" ht="30" x14ac:dyDescent="0.25">
      <c r="A79" s="2" t="s">
        <v>891</v>
      </c>
    </row>
    <row r="80" spans="1:4" ht="30" x14ac:dyDescent="0.25">
      <c r="A80" s="2" t="s">
        <v>890</v>
      </c>
    </row>
  </sheetData>
  <pageMargins left="0.7" right="0.7" top="0.75" bottom="0.75" header="0.3" footer="0.3"/>
  <pageSetup paperSize="8" fitToHeight="0" orientation="landscape"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O41"/>
  <sheetViews>
    <sheetView topLeftCell="A10" workbookViewId="0">
      <selection activeCell="K34" sqref="J22:K34"/>
    </sheetView>
  </sheetViews>
  <sheetFormatPr defaultRowHeight="15.75" customHeight="1" x14ac:dyDescent="0.25"/>
  <cols>
    <col min="1" max="1" width="31.140625" style="62" customWidth="1"/>
    <col min="2" max="2" width="15.42578125" style="23" customWidth="1"/>
    <col min="3" max="3" width="15.7109375" style="23" customWidth="1"/>
    <col min="4" max="4" width="12.28515625" style="23" customWidth="1"/>
    <col min="5" max="6" width="9.140625" style="23"/>
    <col min="7" max="7" width="18.28515625" style="23" bestFit="1" customWidth="1"/>
    <col min="8" max="8" width="17.28515625" style="23" bestFit="1" customWidth="1"/>
    <col min="9" max="9" width="9.140625" style="23"/>
    <col min="10" max="10" width="22" style="23" bestFit="1" customWidth="1"/>
    <col min="11" max="11" width="12" style="23" bestFit="1" customWidth="1"/>
    <col min="12" max="12" width="9.140625" style="23"/>
    <col min="13" max="13" width="17.7109375" style="23" bestFit="1" customWidth="1"/>
    <col min="14" max="14" width="12" style="23" bestFit="1" customWidth="1"/>
    <col min="15" max="16384" width="9.140625" style="23"/>
  </cols>
  <sheetData>
    <row r="1" spans="1:12" ht="15.75" customHeight="1" x14ac:dyDescent="0.25">
      <c r="A1" s="91" t="s">
        <v>879</v>
      </c>
      <c r="B1" s="77" t="s">
        <v>59</v>
      </c>
      <c r="C1" s="77" t="s">
        <v>881</v>
      </c>
      <c r="D1" s="77" t="s">
        <v>909</v>
      </c>
      <c r="E1" s="92" t="s">
        <v>18</v>
      </c>
      <c r="I1"/>
      <c r="L1"/>
    </row>
    <row r="2" spans="1:12" ht="15.75" customHeight="1" x14ac:dyDescent="0.25">
      <c r="A2" s="93" t="s">
        <v>34</v>
      </c>
      <c r="B2" s="74">
        <v>0</v>
      </c>
      <c r="C2" s="74">
        <f>GETPIVOTDATA("Remaining",$G$22,"Village","Baginton")</f>
        <v>1</v>
      </c>
      <c r="D2" s="74">
        <f>GETPIVOTDATA("Total",$J$22,"Spatial Area","Growth Villages","Village","Baginton")</f>
        <v>80</v>
      </c>
      <c r="E2" s="94">
        <f>SUM(B2:D2)</f>
        <v>81</v>
      </c>
      <c r="I2"/>
      <c r="L2"/>
    </row>
    <row r="3" spans="1:12" ht="15.75" customHeight="1" x14ac:dyDescent="0.25">
      <c r="A3" s="93" t="s">
        <v>33</v>
      </c>
      <c r="B3" s="74">
        <v>42</v>
      </c>
      <c r="C3" s="74">
        <f>GETPIVOTDATA("Remaining",$G$22,"Village","Barford")</f>
        <v>78</v>
      </c>
      <c r="D3" s="74">
        <f>GETPIVOTDATA("Total",$J$22,"Spatial Area","Growth Villages","Village","Barford")</f>
        <v>87</v>
      </c>
      <c r="E3" s="94">
        <f t="shared" ref="E3:E38" si="0">SUM(B3:D3)</f>
        <v>207</v>
      </c>
      <c r="I3"/>
      <c r="L3"/>
    </row>
    <row r="4" spans="1:12" ht="15.75" customHeight="1" x14ac:dyDescent="0.25">
      <c r="A4" s="93" t="s">
        <v>907</v>
      </c>
      <c r="B4" s="74">
        <v>2</v>
      </c>
      <c r="C4" s="74">
        <f>GETPIVOTDATA("Remaining",$G$22,"Village","Bishop’s Tachbrook")+GETPIVOTDATA("Total",$M$22,"Village","Bishops Tachbrook")</f>
        <v>200</v>
      </c>
      <c r="D4" s="74">
        <f>GETPIVOTDATA("Total",$J$22,"Spatial Area","Growth Villages","Village","Bishop’s Tachbrook")</f>
        <v>0</v>
      </c>
      <c r="E4" s="94">
        <f t="shared" si="0"/>
        <v>202</v>
      </c>
      <c r="I4"/>
      <c r="L4"/>
    </row>
    <row r="5" spans="1:12" ht="15.75" customHeight="1" x14ac:dyDescent="0.25">
      <c r="A5" s="93" t="s">
        <v>35</v>
      </c>
      <c r="B5" s="74">
        <v>34</v>
      </c>
      <c r="C5" s="74">
        <f>GETPIVOTDATA("Remaining",$G$22,"Village","Burton Green")</f>
        <v>2</v>
      </c>
      <c r="D5" s="74">
        <f>GETPIVOTDATA("Total",$J$22,"Spatial Area","Growth Villages","Village","Burton Green")</f>
        <v>90</v>
      </c>
      <c r="E5" s="94">
        <f t="shared" si="0"/>
        <v>126</v>
      </c>
      <c r="I5"/>
      <c r="L5"/>
    </row>
    <row r="6" spans="1:12" ht="15.75" customHeight="1" x14ac:dyDescent="0.25">
      <c r="A6" s="93" t="s">
        <v>30</v>
      </c>
      <c r="B6" s="74">
        <v>7</v>
      </c>
      <c r="C6" s="74">
        <f>GETPIVOTDATA("Remaining",$G$22,"Village","Cubbington")</f>
        <v>12</v>
      </c>
      <c r="D6" s="74">
        <f>GETPIVOTDATA("Total",$J$22,"Spatial Area","Growth Villages","Village","Cubbington")</f>
        <v>195</v>
      </c>
      <c r="E6" s="94">
        <f t="shared" si="0"/>
        <v>214</v>
      </c>
      <c r="I6"/>
      <c r="L6"/>
    </row>
    <row r="7" spans="1:12" ht="15.75" customHeight="1" x14ac:dyDescent="0.25">
      <c r="A7" s="93" t="s">
        <v>38</v>
      </c>
      <c r="B7" s="76">
        <v>0</v>
      </c>
      <c r="C7" s="74">
        <v>0</v>
      </c>
      <c r="D7" s="74">
        <f>GETPIVOTDATA("Total",$J$22,"Spatial Area","Growth Villages","Village","Hampton Magna")</f>
        <v>245</v>
      </c>
      <c r="E7" s="94">
        <f t="shared" si="0"/>
        <v>245</v>
      </c>
      <c r="I7"/>
      <c r="L7"/>
    </row>
    <row r="8" spans="1:12" ht="15.75" customHeight="1" x14ac:dyDescent="0.25">
      <c r="A8" s="93" t="s">
        <v>36</v>
      </c>
      <c r="B8" s="74">
        <v>13</v>
      </c>
      <c r="C8" s="74">
        <v>0</v>
      </c>
      <c r="D8" s="74">
        <f>GETPIVOTDATA("Total",$J$22,"Spatial Area","Growth Villages","Village","Hatton Park")</f>
        <v>175</v>
      </c>
      <c r="E8" s="94">
        <f t="shared" si="0"/>
        <v>188</v>
      </c>
      <c r="I8"/>
      <c r="L8"/>
    </row>
    <row r="9" spans="1:12" ht="15.75" customHeight="1" x14ac:dyDescent="0.25">
      <c r="A9" s="93" t="s">
        <v>31</v>
      </c>
      <c r="B9" s="74">
        <v>12</v>
      </c>
      <c r="C9" s="74">
        <f>GETPIVOTDATA("Remaining",$G$22,"Village","Kingswood")</f>
        <v>23</v>
      </c>
      <c r="D9" s="74">
        <f>GETPIVOTDATA("Total",$J$22,"Spatial Area","Growth Villages","Village","Kingswood")</f>
        <v>48</v>
      </c>
      <c r="E9" s="94">
        <f t="shared" si="0"/>
        <v>83</v>
      </c>
      <c r="I9"/>
      <c r="L9"/>
    </row>
    <row r="10" spans="1:12" ht="15.75" customHeight="1" x14ac:dyDescent="0.25">
      <c r="A10" s="93" t="s">
        <v>37</v>
      </c>
      <c r="B10" s="76">
        <v>0</v>
      </c>
      <c r="C10" s="74">
        <v>0</v>
      </c>
      <c r="D10" s="74">
        <f>GETPIVOTDATA("Total",$J$22,"Spatial Area","Growth Villages","Village","Leek Wootton")</f>
        <v>120</v>
      </c>
      <c r="E10" s="94">
        <f t="shared" si="0"/>
        <v>120</v>
      </c>
      <c r="I10"/>
      <c r="L10"/>
    </row>
    <row r="11" spans="1:12" ht="15.75" customHeight="1" x14ac:dyDescent="0.25">
      <c r="A11" s="93" t="s">
        <v>32</v>
      </c>
      <c r="B11" s="74">
        <v>16</v>
      </c>
      <c r="C11" s="74">
        <f>GETPIVOTDATA("Remaining",$G$22,"Village","Radford Semele")+GETPIVOTDATA("Total",$M$22,"Village","Radford Semele")</f>
        <v>301</v>
      </c>
      <c r="D11" s="74">
        <f>GETPIVOTDATA("Total",$J$22,"Spatial Area","Growth Villages","Village","Radford Semele")</f>
        <v>60</v>
      </c>
      <c r="E11" s="94">
        <f t="shared" si="0"/>
        <v>377</v>
      </c>
      <c r="I11"/>
      <c r="L11"/>
    </row>
    <row r="12" spans="1:12" ht="15.75" customHeight="1" x14ac:dyDescent="0.25">
      <c r="A12" s="95" t="s">
        <v>910</v>
      </c>
      <c r="B12" s="94">
        <f t="shared" ref="B12:D12" si="1">SUM(B2:B11)</f>
        <v>126</v>
      </c>
      <c r="C12" s="94">
        <f t="shared" si="1"/>
        <v>617</v>
      </c>
      <c r="D12" s="94">
        <f t="shared" si="1"/>
        <v>1100</v>
      </c>
      <c r="E12" s="94">
        <f>SUM(E2:E11)</f>
        <v>1843</v>
      </c>
      <c r="I12" s="16"/>
      <c r="L12" s="16"/>
    </row>
    <row r="13" spans="1:12" ht="15.75" customHeight="1" x14ac:dyDescent="0.25">
      <c r="A13" s="93"/>
      <c r="B13" s="94"/>
      <c r="C13" s="94"/>
      <c r="D13" s="94"/>
      <c r="E13" s="94"/>
      <c r="I13" s="16"/>
      <c r="L13" s="16"/>
    </row>
    <row r="14" spans="1:12" ht="15.75" customHeight="1" x14ac:dyDescent="0.25">
      <c r="A14" s="91" t="s">
        <v>892</v>
      </c>
      <c r="B14" s="74"/>
      <c r="C14" s="74"/>
      <c r="D14" s="74"/>
      <c r="E14" s="94"/>
      <c r="I14"/>
      <c r="L14"/>
    </row>
    <row r="15" spans="1:12" ht="15.75" customHeight="1" x14ac:dyDescent="0.25">
      <c r="A15" s="93" t="s">
        <v>367</v>
      </c>
      <c r="B15" s="76">
        <v>0</v>
      </c>
      <c r="C15" s="74">
        <f>GETPIVOTDATA("Remaining",$G$22,"Village","Ashow")</f>
        <v>1</v>
      </c>
      <c r="D15" s="74">
        <v>0</v>
      </c>
      <c r="E15" s="94">
        <f t="shared" si="0"/>
        <v>1</v>
      </c>
      <c r="I15"/>
      <c r="L15"/>
    </row>
    <row r="16" spans="1:12" ht="15.75" customHeight="1" x14ac:dyDescent="0.25">
      <c r="A16" s="93" t="s">
        <v>255</v>
      </c>
      <c r="B16" s="74">
        <v>2</v>
      </c>
      <c r="C16" s="74">
        <f>GETPIVOTDATA("Remaining",$G$22,"Village","Baddesley Clinton")</f>
        <v>23</v>
      </c>
      <c r="D16" s="74">
        <v>0</v>
      </c>
      <c r="E16" s="94">
        <f t="shared" si="0"/>
        <v>25</v>
      </c>
      <c r="I16"/>
      <c r="J16"/>
      <c r="K16"/>
      <c r="L16"/>
    </row>
    <row r="17" spans="1:15" ht="15.75" customHeight="1" x14ac:dyDescent="0.25">
      <c r="A17" s="93" t="s">
        <v>343</v>
      </c>
      <c r="B17" s="74">
        <v>1</v>
      </c>
      <c r="C17" s="74">
        <f>GETPIVOTDATA("Remaining",$G$22,"Village","Beausale")</f>
        <v>4</v>
      </c>
      <c r="D17" s="74">
        <v>0</v>
      </c>
      <c r="E17" s="94">
        <f t="shared" si="0"/>
        <v>5</v>
      </c>
      <c r="I17"/>
      <c r="J17"/>
      <c r="K17"/>
      <c r="L17"/>
    </row>
    <row r="18" spans="1:15" ht="15.75" customHeight="1" x14ac:dyDescent="0.25">
      <c r="A18" s="93" t="s">
        <v>374</v>
      </c>
      <c r="B18" s="74">
        <v>1</v>
      </c>
      <c r="C18" s="74">
        <f>GETPIVOTDATA("Remaining",$G$22,"Village","Bubbenhall")</f>
        <v>1</v>
      </c>
      <c r="D18" s="74">
        <v>0</v>
      </c>
      <c r="E18" s="94">
        <f t="shared" si="0"/>
        <v>2</v>
      </c>
      <c r="I18"/>
      <c r="J18"/>
      <c r="K18"/>
      <c r="L18"/>
    </row>
    <row r="19" spans="1:15" ht="15.75" customHeight="1" x14ac:dyDescent="0.25">
      <c r="A19" s="93" t="s">
        <v>893</v>
      </c>
      <c r="B19" s="74">
        <v>0</v>
      </c>
      <c r="C19" s="74">
        <v>0</v>
      </c>
      <c r="D19" s="74">
        <v>0</v>
      </c>
      <c r="E19" s="94">
        <f t="shared" si="0"/>
        <v>0</v>
      </c>
      <c r="I19"/>
      <c r="J19"/>
      <c r="K19"/>
      <c r="L19"/>
    </row>
    <row r="20" spans="1:15" ht="15.75" customHeight="1" x14ac:dyDescent="0.25">
      <c r="A20" s="93" t="s">
        <v>894</v>
      </c>
      <c r="B20" s="74">
        <v>0</v>
      </c>
      <c r="C20" s="74">
        <v>0</v>
      </c>
      <c r="D20" s="74">
        <v>0</v>
      </c>
      <c r="E20" s="94">
        <f t="shared" si="0"/>
        <v>0</v>
      </c>
      <c r="I20"/>
      <c r="J20"/>
      <c r="K20"/>
      <c r="L20"/>
    </row>
    <row r="21" spans="1:15" ht="15.75" customHeight="1" x14ac:dyDescent="0.25">
      <c r="A21" s="93" t="s">
        <v>895</v>
      </c>
      <c r="B21" s="74">
        <v>0</v>
      </c>
      <c r="C21" s="74">
        <v>0</v>
      </c>
      <c r="D21" s="74">
        <v>0</v>
      </c>
      <c r="E21" s="94">
        <f t="shared" si="0"/>
        <v>0</v>
      </c>
    </row>
    <row r="22" spans="1:15" ht="15.75" customHeight="1" x14ac:dyDescent="0.25">
      <c r="A22" s="93" t="s">
        <v>670</v>
      </c>
      <c r="B22" s="74">
        <v>0</v>
      </c>
      <c r="C22" s="74">
        <v>0</v>
      </c>
      <c r="D22" s="74">
        <v>0</v>
      </c>
      <c r="E22" s="94">
        <f t="shared" si="0"/>
        <v>0</v>
      </c>
      <c r="G22" s="101" t="s">
        <v>874</v>
      </c>
      <c r="H22" s="74" t="s">
        <v>876</v>
      </c>
      <c r="J22" s="101" t="s">
        <v>874</v>
      </c>
      <c r="K22" s="74" t="s">
        <v>873</v>
      </c>
      <c r="M22" s="57" t="s">
        <v>874</v>
      </c>
      <c r="N22" t="s">
        <v>873</v>
      </c>
      <c r="O22"/>
    </row>
    <row r="23" spans="1:15" ht="15.75" customHeight="1" x14ac:dyDescent="0.25">
      <c r="A23" s="93" t="s">
        <v>896</v>
      </c>
      <c r="B23" s="74">
        <v>0</v>
      </c>
      <c r="C23" s="74">
        <v>0</v>
      </c>
      <c r="D23" s="74">
        <v>0</v>
      </c>
      <c r="E23" s="94">
        <f t="shared" si="0"/>
        <v>0</v>
      </c>
      <c r="G23" s="102" t="s">
        <v>367</v>
      </c>
      <c r="H23" s="103">
        <v>1</v>
      </c>
      <c r="J23" s="102" t="s">
        <v>879</v>
      </c>
      <c r="K23" s="103">
        <v>1100</v>
      </c>
      <c r="M23" s="58" t="s">
        <v>63</v>
      </c>
      <c r="N23" s="56">
        <v>50</v>
      </c>
      <c r="O23"/>
    </row>
    <row r="24" spans="1:15" ht="15.75" customHeight="1" x14ac:dyDescent="0.25">
      <c r="A24" s="93" t="s">
        <v>897</v>
      </c>
      <c r="B24" s="74">
        <v>0</v>
      </c>
      <c r="C24" s="74">
        <v>0</v>
      </c>
      <c r="D24" s="74">
        <v>0</v>
      </c>
      <c r="E24" s="94">
        <f t="shared" si="0"/>
        <v>0</v>
      </c>
      <c r="G24" s="102" t="s">
        <v>255</v>
      </c>
      <c r="H24" s="103">
        <v>23</v>
      </c>
      <c r="J24" s="104" t="s">
        <v>34</v>
      </c>
      <c r="K24" s="103">
        <v>80</v>
      </c>
      <c r="M24" s="58" t="s">
        <v>32</v>
      </c>
      <c r="N24" s="56">
        <v>175</v>
      </c>
      <c r="O24"/>
    </row>
    <row r="25" spans="1:15" ht="15.75" customHeight="1" x14ac:dyDescent="0.25">
      <c r="A25" s="93" t="s">
        <v>898</v>
      </c>
      <c r="B25" s="76">
        <v>0</v>
      </c>
      <c r="C25" s="74">
        <f>GETPIVOTDATA("Remaining",$G$22,"Village","Hill wootton")</f>
        <v>1</v>
      </c>
      <c r="D25" s="74">
        <v>0</v>
      </c>
      <c r="E25" s="94">
        <f t="shared" si="0"/>
        <v>1</v>
      </c>
      <c r="G25" s="102" t="s">
        <v>34</v>
      </c>
      <c r="H25" s="103">
        <v>1</v>
      </c>
      <c r="J25" s="104" t="s">
        <v>33</v>
      </c>
      <c r="K25" s="103">
        <v>87</v>
      </c>
      <c r="M25" s="58" t="s">
        <v>875</v>
      </c>
      <c r="N25" s="56">
        <v>225</v>
      </c>
      <c r="O25"/>
    </row>
    <row r="26" spans="1:15" ht="15.75" customHeight="1" x14ac:dyDescent="0.25">
      <c r="A26" s="93" t="s">
        <v>327</v>
      </c>
      <c r="B26" s="74">
        <v>0</v>
      </c>
      <c r="C26" s="74">
        <v>0</v>
      </c>
      <c r="D26" s="74">
        <v>0</v>
      </c>
      <c r="E26" s="94">
        <f t="shared" si="0"/>
        <v>0</v>
      </c>
      <c r="G26" s="102" t="s">
        <v>33</v>
      </c>
      <c r="H26" s="103">
        <v>78</v>
      </c>
      <c r="J26" s="104" t="s">
        <v>907</v>
      </c>
      <c r="K26" s="103">
        <v>0</v>
      </c>
      <c r="M26"/>
      <c r="N26"/>
      <c r="O26"/>
    </row>
    <row r="27" spans="1:15" ht="15.75" customHeight="1" x14ac:dyDescent="0.25">
      <c r="A27" s="93" t="s">
        <v>899</v>
      </c>
      <c r="B27" s="74">
        <v>0</v>
      </c>
      <c r="C27" s="74">
        <v>0</v>
      </c>
      <c r="D27" s="74">
        <v>0</v>
      </c>
      <c r="E27" s="94">
        <f t="shared" si="0"/>
        <v>0</v>
      </c>
      <c r="G27" s="102" t="s">
        <v>343</v>
      </c>
      <c r="H27" s="103">
        <v>4</v>
      </c>
      <c r="J27" s="104" t="s">
        <v>35</v>
      </c>
      <c r="K27" s="103">
        <v>90</v>
      </c>
      <c r="M27"/>
      <c r="N27"/>
      <c r="O27"/>
    </row>
    <row r="28" spans="1:15" ht="15.75" customHeight="1" x14ac:dyDescent="0.25">
      <c r="A28" s="93" t="s">
        <v>900</v>
      </c>
      <c r="B28" s="74">
        <v>0</v>
      </c>
      <c r="C28" s="74">
        <v>0</v>
      </c>
      <c r="D28" s="74">
        <v>0</v>
      </c>
      <c r="E28" s="94">
        <f t="shared" si="0"/>
        <v>0</v>
      </c>
      <c r="G28" s="102" t="s">
        <v>907</v>
      </c>
      <c r="H28" s="103">
        <v>150</v>
      </c>
      <c r="J28" s="104" t="s">
        <v>30</v>
      </c>
      <c r="K28" s="103">
        <v>195</v>
      </c>
      <c r="M28"/>
      <c r="N28"/>
      <c r="O28"/>
    </row>
    <row r="29" spans="1:15" ht="15.75" customHeight="1" x14ac:dyDescent="0.25">
      <c r="A29" s="93" t="s">
        <v>901</v>
      </c>
      <c r="B29" s="74">
        <v>3</v>
      </c>
      <c r="C29" s="76">
        <v>0</v>
      </c>
      <c r="D29" s="74">
        <v>0</v>
      </c>
      <c r="E29" s="94">
        <f t="shared" si="0"/>
        <v>3</v>
      </c>
      <c r="G29" s="102" t="s">
        <v>374</v>
      </c>
      <c r="H29" s="103">
        <v>1</v>
      </c>
      <c r="J29" s="104" t="s">
        <v>38</v>
      </c>
      <c r="K29" s="103">
        <v>245</v>
      </c>
      <c r="M29"/>
      <c r="N29"/>
      <c r="O29"/>
    </row>
    <row r="30" spans="1:15" ht="15.75" customHeight="1" x14ac:dyDescent="0.25">
      <c r="A30" s="93" t="s">
        <v>697</v>
      </c>
      <c r="B30" s="76">
        <v>0</v>
      </c>
      <c r="C30" s="74">
        <f>GETPIVOTDATA("Remaining",$G$22,"Village","Offchurch")</f>
        <v>2</v>
      </c>
      <c r="D30" s="74">
        <v>0</v>
      </c>
      <c r="E30" s="94">
        <f t="shared" si="0"/>
        <v>2</v>
      </c>
      <c r="G30" s="102" t="s">
        <v>35</v>
      </c>
      <c r="H30" s="103">
        <v>2</v>
      </c>
      <c r="J30" s="104" t="s">
        <v>36</v>
      </c>
      <c r="K30" s="103">
        <v>175</v>
      </c>
      <c r="M30"/>
      <c r="N30"/>
      <c r="O30"/>
    </row>
    <row r="31" spans="1:15" ht="15.75" customHeight="1" x14ac:dyDescent="0.25">
      <c r="A31" s="93" t="s">
        <v>902</v>
      </c>
      <c r="B31" s="74">
        <v>1</v>
      </c>
      <c r="C31" s="74">
        <v>0</v>
      </c>
      <c r="D31" s="74">
        <v>0</v>
      </c>
      <c r="E31" s="94">
        <f t="shared" si="0"/>
        <v>1</v>
      </c>
      <c r="G31" s="102" t="s">
        <v>30</v>
      </c>
      <c r="H31" s="103">
        <v>12</v>
      </c>
      <c r="J31" s="104" t="s">
        <v>31</v>
      </c>
      <c r="K31" s="103">
        <v>48</v>
      </c>
      <c r="M31"/>
      <c r="N31"/>
      <c r="O31"/>
    </row>
    <row r="32" spans="1:15" ht="15.75" customHeight="1" x14ac:dyDescent="0.25">
      <c r="A32" s="93" t="s">
        <v>615</v>
      </c>
      <c r="B32" s="74">
        <v>1</v>
      </c>
      <c r="C32" s="74">
        <v>0</v>
      </c>
      <c r="D32" s="74">
        <v>0</v>
      </c>
      <c r="E32" s="94">
        <f t="shared" si="0"/>
        <v>1</v>
      </c>
      <c r="G32" s="102" t="s">
        <v>898</v>
      </c>
      <c r="H32" s="103">
        <v>1</v>
      </c>
      <c r="J32" s="104" t="s">
        <v>37</v>
      </c>
      <c r="K32" s="103">
        <v>120</v>
      </c>
      <c r="M32"/>
      <c r="N32"/>
      <c r="O32"/>
    </row>
    <row r="33" spans="1:15" ht="15.75" customHeight="1" x14ac:dyDescent="0.25">
      <c r="A33" s="93" t="s">
        <v>614</v>
      </c>
      <c r="B33" s="74">
        <v>1</v>
      </c>
      <c r="C33" s="74">
        <f>GETPIVOTDATA("Remaining",$G$22,"Village","Rowington Green")</f>
        <v>2</v>
      </c>
      <c r="D33" s="74">
        <v>0</v>
      </c>
      <c r="E33" s="94">
        <f t="shared" si="0"/>
        <v>3</v>
      </c>
      <c r="G33" s="102" t="s">
        <v>31</v>
      </c>
      <c r="H33" s="103">
        <v>23</v>
      </c>
      <c r="J33" s="104" t="s">
        <v>32</v>
      </c>
      <c r="K33" s="103">
        <v>60</v>
      </c>
      <c r="M33"/>
      <c r="N33"/>
      <c r="O33"/>
    </row>
    <row r="34" spans="1:15" ht="15.75" customHeight="1" x14ac:dyDescent="0.25">
      <c r="A34" s="93" t="s">
        <v>903</v>
      </c>
      <c r="B34" s="74">
        <v>4</v>
      </c>
      <c r="C34" s="74">
        <v>0</v>
      </c>
      <c r="D34" s="74">
        <v>0</v>
      </c>
      <c r="E34" s="94">
        <f t="shared" si="0"/>
        <v>4</v>
      </c>
      <c r="G34" s="102" t="s">
        <v>697</v>
      </c>
      <c r="H34" s="103">
        <v>2</v>
      </c>
      <c r="J34" s="102" t="s">
        <v>875</v>
      </c>
      <c r="K34" s="103">
        <v>1100</v>
      </c>
      <c r="M34"/>
      <c r="N34"/>
      <c r="O34"/>
    </row>
    <row r="35" spans="1:15" ht="15.75" customHeight="1" x14ac:dyDescent="0.25">
      <c r="A35" s="93" t="s">
        <v>904</v>
      </c>
      <c r="B35" s="74">
        <v>2</v>
      </c>
      <c r="C35" s="74">
        <v>0</v>
      </c>
      <c r="D35" s="74">
        <v>0</v>
      </c>
      <c r="E35" s="94">
        <f t="shared" si="0"/>
        <v>2</v>
      </c>
      <c r="G35" s="102" t="s">
        <v>32</v>
      </c>
      <c r="H35" s="103">
        <v>126</v>
      </c>
      <c r="M35"/>
      <c r="N35"/>
      <c r="O35"/>
    </row>
    <row r="36" spans="1:15" ht="15.75" customHeight="1" x14ac:dyDescent="0.25">
      <c r="A36" s="93" t="s">
        <v>274</v>
      </c>
      <c r="B36" s="74">
        <v>2</v>
      </c>
      <c r="C36" s="74">
        <f>GETPIVOTDATA("Remaining",$G$22,"Village","Stoneleigh")</f>
        <v>1</v>
      </c>
      <c r="D36" s="74">
        <v>0</v>
      </c>
      <c r="E36" s="94">
        <f t="shared" si="0"/>
        <v>3</v>
      </c>
      <c r="G36" s="102" t="s">
        <v>614</v>
      </c>
      <c r="H36" s="103">
        <v>2</v>
      </c>
      <c r="M36"/>
      <c r="N36"/>
      <c r="O36"/>
    </row>
    <row r="37" spans="1:15" ht="15.75" customHeight="1" x14ac:dyDescent="0.25">
      <c r="A37" s="93" t="s">
        <v>905</v>
      </c>
      <c r="B37" s="74">
        <v>1</v>
      </c>
      <c r="C37" s="76">
        <v>0</v>
      </c>
      <c r="D37" s="74">
        <v>0</v>
      </c>
      <c r="E37" s="94">
        <f t="shared" si="0"/>
        <v>1</v>
      </c>
      <c r="G37" s="102" t="s">
        <v>274</v>
      </c>
      <c r="H37" s="103">
        <v>1</v>
      </c>
      <c r="M37"/>
      <c r="N37"/>
      <c r="O37"/>
    </row>
    <row r="38" spans="1:15" ht="15.75" customHeight="1" x14ac:dyDescent="0.25">
      <c r="A38" s="93" t="s">
        <v>906</v>
      </c>
      <c r="B38" s="74">
        <v>0</v>
      </c>
      <c r="C38" s="74">
        <v>0</v>
      </c>
      <c r="D38" s="74">
        <v>0</v>
      </c>
      <c r="E38" s="94">
        <f t="shared" si="0"/>
        <v>0</v>
      </c>
      <c r="G38" s="102" t="s">
        <v>878</v>
      </c>
      <c r="H38" s="103">
        <v>6555</v>
      </c>
      <c r="M38"/>
      <c r="N38"/>
      <c r="O38"/>
    </row>
    <row r="39" spans="1:15" ht="15.75" customHeight="1" x14ac:dyDescent="0.25">
      <c r="A39" s="96" t="s">
        <v>911</v>
      </c>
      <c r="B39" s="97">
        <f t="shared" ref="B39:D39" si="2">SUM(B15:B38)</f>
        <v>19</v>
      </c>
      <c r="C39" s="97">
        <f t="shared" si="2"/>
        <v>35</v>
      </c>
      <c r="D39" s="97">
        <f t="shared" si="2"/>
        <v>0</v>
      </c>
      <c r="E39" s="97">
        <f>SUM(E15:E38)</f>
        <v>54</v>
      </c>
      <c r="G39" s="102" t="s">
        <v>875</v>
      </c>
      <c r="H39" s="103">
        <v>6982</v>
      </c>
      <c r="M39"/>
      <c r="N39"/>
      <c r="O39"/>
    </row>
    <row r="40" spans="1:15" ht="15.75" customHeight="1" x14ac:dyDescent="0.25">
      <c r="A40" s="98"/>
      <c r="B40" s="74"/>
      <c r="C40" s="74"/>
      <c r="D40" s="74"/>
      <c r="E40" s="74"/>
    </row>
    <row r="41" spans="1:15" ht="15.75" customHeight="1" x14ac:dyDescent="0.25">
      <c r="A41" s="99" t="s">
        <v>912</v>
      </c>
      <c r="B41" s="100">
        <f>B39+B12</f>
        <v>145</v>
      </c>
      <c r="C41" s="100">
        <f t="shared" ref="C41:E41" si="3">C39+C12</f>
        <v>652</v>
      </c>
      <c r="D41" s="100">
        <f t="shared" si="3"/>
        <v>1100</v>
      </c>
      <c r="E41" s="100">
        <f t="shared" si="3"/>
        <v>1897</v>
      </c>
    </row>
  </sheetData>
  <pageMargins left="0.7" right="0.7" top="0.75" bottom="0.75" header="0.3" footer="0.3"/>
  <pageSetup paperSize="8" scale="91"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546"/>
  <sheetViews>
    <sheetView zoomScale="70" zoomScaleNormal="70" workbookViewId="0">
      <pane ySplit="2" topLeftCell="A3" activePane="bottomLeft" state="frozen"/>
      <selection pane="bottomLeft"/>
    </sheetView>
  </sheetViews>
  <sheetFormatPr defaultRowHeight="15" x14ac:dyDescent="0.25"/>
  <cols>
    <col min="1" max="1" width="5.7109375" customWidth="1"/>
    <col min="2" max="2" width="12.7109375" customWidth="1"/>
    <col min="3" max="3" width="9" customWidth="1"/>
    <col min="4" max="4" width="15.7109375" customWidth="1"/>
    <col min="5" max="5" width="14.140625" customWidth="1"/>
    <col min="6" max="7" width="9.140625" customWidth="1"/>
    <col min="8" max="8" width="8.28515625" customWidth="1"/>
    <col min="9" max="9" width="27.28515625" customWidth="1"/>
    <col min="10" max="10" width="36.42578125" customWidth="1"/>
    <col min="11" max="11" width="20.85546875" customWidth="1"/>
    <col min="12" max="12" width="14.140625" customWidth="1"/>
    <col min="13" max="13" width="15.85546875" customWidth="1"/>
    <col min="14" max="14" width="18.5703125" style="113" customWidth="1"/>
    <col min="15" max="15" width="6.140625" customWidth="1"/>
    <col min="16" max="16" width="12.42578125" customWidth="1"/>
    <col min="17" max="17" width="83.5703125" customWidth="1"/>
    <col min="18" max="18" width="13.85546875" customWidth="1"/>
    <col min="19" max="19" width="14.5703125" customWidth="1"/>
    <col min="20" max="20" width="18.7109375" customWidth="1"/>
    <col min="22" max="22" width="12.5703125" customWidth="1"/>
    <col min="23" max="23" width="7.28515625" customWidth="1"/>
    <col min="24" max="24" width="7.140625" customWidth="1"/>
    <col min="25" max="25" width="13.7109375" customWidth="1"/>
    <col min="26" max="27" width="9.140625" customWidth="1"/>
    <col min="28" max="28" width="16.85546875" style="113" customWidth="1"/>
    <col min="29" max="29" width="9.140625" customWidth="1"/>
    <col min="30" max="30" width="19.42578125" customWidth="1"/>
    <col min="31" max="31" width="16.7109375" customWidth="1"/>
    <col min="32" max="32" width="7.28515625" customWidth="1"/>
    <col min="33" max="33" width="16.7109375" customWidth="1"/>
    <col min="34" max="34" width="14.5703125" customWidth="1"/>
    <col min="35" max="35" width="22.42578125" style="109" customWidth="1"/>
    <col min="36" max="36" width="10.85546875" style="109" customWidth="1"/>
    <col min="37" max="37" width="12.5703125" style="109" customWidth="1"/>
    <col min="38" max="38" width="11.7109375" style="109" customWidth="1"/>
    <col min="39" max="39" width="11.28515625" style="109" customWidth="1"/>
    <col min="40" max="40" width="12" style="109" customWidth="1"/>
    <col min="41" max="41" width="11.28515625" style="109" customWidth="1"/>
    <col min="42" max="42" width="12.140625" style="109" customWidth="1"/>
    <col min="43" max="43" width="12.28515625" style="109" customWidth="1"/>
    <col min="44" max="44" width="12" style="109" customWidth="1"/>
    <col min="45" max="45" width="13.42578125" style="109" customWidth="1"/>
    <col min="46" max="46" width="13" style="109" customWidth="1"/>
    <col min="47" max="47" width="12.28515625" customWidth="1"/>
  </cols>
  <sheetData>
    <row r="1" spans="1:47" s="108" customFormat="1" ht="21" x14ac:dyDescent="0.35">
      <c r="A1" s="141"/>
      <c r="B1" s="142" t="s">
        <v>1586</v>
      </c>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row>
    <row r="2" spans="1:47" s="134" customFormat="1" ht="30" x14ac:dyDescent="0.25">
      <c r="A2" s="144"/>
      <c r="B2" s="143" t="s">
        <v>921</v>
      </c>
      <c r="C2" s="143" t="s">
        <v>922</v>
      </c>
      <c r="D2" s="143" t="s">
        <v>923</v>
      </c>
      <c r="E2" s="143" t="s">
        <v>80</v>
      </c>
      <c r="F2" s="143" t="s">
        <v>81</v>
      </c>
      <c r="G2" s="143" t="s">
        <v>82</v>
      </c>
      <c r="H2" s="143" t="s">
        <v>924</v>
      </c>
      <c r="I2" s="143" t="s">
        <v>83</v>
      </c>
      <c r="J2" s="143" t="s">
        <v>84</v>
      </c>
      <c r="K2" s="143" t="s">
        <v>85</v>
      </c>
      <c r="L2" s="143" t="s">
        <v>86</v>
      </c>
      <c r="M2" s="143" t="s">
        <v>925</v>
      </c>
      <c r="N2" s="143" t="s">
        <v>87</v>
      </c>
      <c r="O2" s="143" t="s">
        <v>926</v>
      </c>
      <c r="P2" s="143" t="s">
        <v>2006</v>
      </c>
      <c r="Q2" s="143" t="s">
        <v>100</v>
      </c>
      <c r="R2" s="143" t="s">
        <v>1587</v>
      </c>
      <c r="S2" s="143" t="s">
        <v>88</v>
      </c>
      <c r="T2" s="143" t="s">
        <v>1588</v>
      </c>
      <c r="U2" s="143" t="s">
        <v>92</v>
      </c>
      <c r="V2" s="143" t="s">
        <v>91</v>
      </c>
      <c r="W2" s="143" t="s">
        <v>93</v>
      </c>
      <c r="X2" s="143" t="s">
        <v>90</v>
      </c>
      <c r="Y2" s="143" t="s">
        <v>89</v>
      </c>
      <c r="Z2" s="143" t="s">
        <v>94</v>
      </c>
      <c r="AA2" s="143" t="s">
        <v>95</v>
      </c>
      <c r="AB2" s="143" t="s">
        <v>96</v>
      </c>
      <c r="AC2" s="143" t="s">
        <v>97</v>
      </c>
      <c r="AD2" s="143" t="s">
        <v>98</v>
      </c>
      <c r="AE2" s="143" t="s">
        <v>99</v>
      </c>
      <c r="AF2" s="143" t="s">
        <v>927</v>
      </c>
      <c r="AG2" s="143" t="s">
        <v>1589</v>
      </c>
      <c r="AH2" s="145" t="s">
        <v>1590</v>
      </c>
      <c r="AI2" s="143" t="s">
        <v>101</v>
      </c>
      <c r="AJ2" s="146" t="s">
        <v>7</v>
      </c>
      <c r="AK2" s="146" t="s">
        <v>8</v>
      </c>
      <c r="AL2" s="146" t="s">
        <v>9</v>
      </c>
      <c r="AM2" s="146" t="s">
        <v>10</v>
      </c>
      <c r="AN2" s="146" t="s">
        <v>55</v>
      </c>
      <c r="AO2" s="146" t="s">
        <v>12</v>
      </c>
      <c r="AP2" s="146" t="s">
        <v>13</v>
      </c>
      <c r="AQ2" s="146" t="s">
        <v>14</v>
      </c>
      <c r="AR2" s="146" t="s">
        <v>15</v>
      </c>
      <c r="AS2" s="146" t="s">
        <v>16</v>
      </c>
      <c r="AT2" s="146" t="s">
        <v>17</v>
      </c>
      <c r="AU2" s="146" t="s">
        <v>18</v>
      </c>
    </row>
    <row r="3" spans="1:47" s="159" customFormat="1" ht="60" x14ac:dyDescent="0.25">
      <c r="A3" s="156">
        <v>196</v>
      </c>
      <c r="B3" s="148" t="s">
        <v>1174</v>
      </c>
      <c r="C3" s="150" t="s">
        <v>939</v>
      </c>
      <c r="D3" s="149">
        <v>42383</v>
      </c>
      <c r="E3" s="148" t="s">
        <v>129</v>
      </c>
      <c r="F3" s="148" t="s">
        <v>130</v>
      </c>
      <c r="G3" s="150">
        <v>2724</v>
      </c>
      <c r="H3" s="148" t="s">
        <v>104</v>
      </c>
      <c r="I3" s="148" t="s">
        <v>131</v>
      </c>
      <c r="J3" s="148" t="s">
        <v>132</v>
      </c>
      <c r="K3" s="148" t="s">
        <v>133</v>
      </c>
      <c r="L3" s="148" t="s">
        <v>63</v>
      </c>
      <c r="M3" s="148" t="s">
        <v>104</v>
      </c>
      <c r="N3" s="148" t="s">
        <v>111</v>
      </c>
      <c r="O3" s="156"/>
      <c r="P3" s="150">
        <v>900</v>
      </c>
      <c r="Q3" s="148" t="s">
        <v>135</v>
      </c>
      <c r="R3" s="150">
        <v>0</v>
      </c>
      <c r="S3" s="150">
        <v>0</v>
      </c>
      <c r="T3" s="150">
        <v>0</v>
      </c>
      <c r="U3" s="150">
        <v>0</v>
      </c>
      <c r="V3" s="149">
        <v>43479</v>
      </c>
      <c r="W3" s="150">
        <v>900</v>
      </c>
      <c r="X3" s="150">
        <v>0</v>
      </c>
      <c r="Y3" s="150">
        <v>900</v>
      </c>
      <c r="Z3" s="150">
        <v>0</v>
      </c>
      <c r="AA3" s="150">
        <v>0</v>
      </c>
      <c r="AB3" s="150">
        <v>900</v>
      </c>
      <c r="AC3" s="150">
        <v>900</v>
      </c>
      <c r="AD3" s="148" t="s">
        <v>134</v>
      </c>
      <c r="AE3" s="148" t="s">
        <v>108</v>
      </c>
      <c r="AF3" s="148" t="s">
        <v>931</v>
      </c>
      <c r="AG3" s="148" t="s">
        <v>104</v>
      </c>
      <c r="AH3" s="157"/>
      <c r="AI3" s="153" t="s">
        <v>110</v>
      </c>
      <c r="AJ3" s="158"/>
      <c r="AK3" s="198">
        <v>100</v>
      </c>
      <c r="AL3" s="198">
        <v>100</v>
      </c>
      <c r="AM3" s="198">
        <v>100</v>
      </c>
      <c r="AN3" s="198">
        <v>100</v>
      </c>
      <c r="AO3" s="198">
        <v>100</v>
      </c>
      <c r="AP3" s="198">
        <v>100</v>
      </c>
      <c r="AQ3" s="198">
        <v>100</v>
      </c>
      <c r="AR3" s="198">
        <v>100</v>
      </c>
      <c r="AS3" s="198">
        <v>100</v>
      </c>
      <c r="AT3" s="158"/>
      <c r="AU3" s="156">
        <f>SUM(AJ3:AT3)</f>
        <v>900</v>
      </c>
    </row>
    <row r="4" spans="1:47" s="156" customFormat="1" ht="195" x14ac:dyDescent="0.25">
      <c r="A4" s="156">
        <v>99</v>
      </c>
      <c r="B4" s="148" t="s">
        <v>1074</v>
      </c>
      <c r="C4" s="150" t="s">
        <v>939</v>
      </c>
      <c r="D4" s="149">
        <v>42268</v>
      </c>
      <c r="E4" s="148" t="s">
        <v>102</v>
      </c>
      <c r="F4" s="148" t="s">
        <v>103</v>
      </c>
      <c r="G4" s="150">
        <v>2501</v>
      </c>
      <c r="H4" s="148" t="s">
        <v>104</v>
      </c>
      <c r="I4" s="148" t="s">
        <v>105</v>
      </c>
      <c r="J4" s="148" t="s">
        <v>106</v>
      </c>
      <c r="K4" s="148" t="s">
        <v>104</v>
      </c>
      <c r="L4" s="148" t="s">
        <v>104</v>
      </c>
      <c r="M4" s="148" t="s">
        <v>967</v>
      </c>
      <c r="N4" s="148" t="s">
        <v>107</v>
      </c>
      <c r="P4" s="150">
        <v>735</v>
      </c>
      <c r="Q4" s="148" t="s">
        <v>109</v>
      </c>
      <c r="R4" s="150">
        <v>0</v>
      </c>
      <c r="S4" s="150">
        <v>0</v>
      </c>
      <c r="T4" s="150">
        <v>0</v>
      </c>
      <c r="U4" s="150">
        <v>0</v>
      </c>
      <c r="V4" s="149">
        <v>43364</v>
      </c>
      <c r="W4" s="150">
        <v>735</v>
      </c>
      <c r="X4" s="150">
        <v>0</v>
      </c>
      <c r="Y4" s="150">
        <v>735</v>
      </c>
      <c r="Z4" s="150">
        <v>0</v>
      </c>
      <c r="AA4" s="150">
        <v>0</v>
      </c>
      <c r="AB4" s="150">
        <v>735</v>
      </c>
      <c r="AC4" s="150">
        <v>735</v>
      </c>
      <c r="AD4" s="148" t="s">
        <v>104</v>
      </c>
      <c r="AE4" s="148" t="s">
        <v>108</v>
      </c>
      <c r="AF4" s="148" t="s">
        <v>931</v>
      </c>
      <c r="AG4" s="148" t="s">
        <v>104</v>
      </c>
      <c r="AH4" s="157"/>
      <c r="AI4" s="153" t="s">
        <v>110</v>
      </c>
      <c r="AJ4" s="158"/>
      <c r="AK4" s="198">
        <v>65</v>
      </c>
      <c r="AL4" s="198">
        <v>105</v>
      </c>
      <c r="AM4" s="198">
        <v>105</v>
      </c>
      <c r="AN4" s="198">
        <v>105</v>
      </c>
      <c r="AO4" s="227">
        <v>105</v>
      </c>
      <c r="AP4" s="198">
        <v>105</v>
      </c>
      <c r="AQ4" s="198">
        <v>105</v>
      </c>
      <c r="AR4" s="198">
        <v>40</v>
      </c>
      <c r="AS4" s="158"/>
      <c r="AT4" s="158"/>
      <c r="AU4" s="156">
        <f t="shared" ref="AU4:AU52" si="0">SUM(AJ4:AT4)</f>
        <v>735</v>
      </c>
    </row>
    <row r="5" spans="1:47" s="156" customFormat="1" ht="90" x14ac:dyDescent="0.25">
      <c r="A5" s="156">
        <v>134</v>
      </c>
      <c r="B5" s="148" t="s">
        <v>1108</v>
      </c>
      <c r="C5" s="150" t="s">
        <v>939</v>
      </c>
      <c r="D5" s="149">
        <v>42236</v>
      </c>
      <c r="E5" s="148" t="s">
        <v>165</v>
      </c>
      <c r="F5" s="148" t="s">
        <v>166</v>
      </c>
      <c r="G5" s="150">
        <v>2598</v>
      </c>
      <c r="H5" s="148" t="s">
        <v>104</v>
      </c>
      <c r="I5" s="148" t="s">
        <v>167</v>
      </c>
      <c r="J5" s="148" t="s">
        <v>168</v>
      </c>
      <c r="K5" s="148" t="s">
        <v>147</v>
      </c>
      <c r="L5" s="148" t="s">
        <v>63</v>
      </c>
      <c r="M5" s="148" t="s">
        <v>104</v>
      </c>
      <c r="N5" s="148" t="s">
        <v>111</v>
      </c>
      <c r="P5" s="150">
        <v>520</v>
      </c>
      <c r="Q5" s="148" t="s">
        <v>169</v>
      </c>
      <c r="R5" s="150">
        <v>0</v>
      </c>
      <c r="S5" s="150">
        <v>0</v>
      </c>
      <c r="T5" s="150">
        <v>0</v>
      </c>
      <c r="U5" s="150">
        <v>0</v>
      </c>
      <c r="V5" s="149">
        <v>43332</v>
      </c>
      <c r="W5" s="150">
        <v>520</v>
      </c>
      <c r="X5" s="150">
        <v>0</v>
      </c>
      <c r="Y5" s="150">
        <v>520</v>
      </c>
      <c r="Z5" s="150">
        <v>0</v>
      </c>
      <c r="AA5" s="150">
        <v>0</v>
      </c>
      <c r="AB5" s="150">
        <v>520</v>
      </c>
      <c r="AC5" s="150">
        <v>520</v>
      </c>
      <c r="AD5" s="148" t="s">
        <v>134</v>
      </c>
      <c r="AE5" s="148" t="s">
        <v>108</v>
      </c>
      <c r="AF5" s="148" t="s">
        <v>104</v>
      </c>
      <c r="AG5" s="148" t="s">
        <v>104</v>
      </c>
      <c r="AH5" s="157"/>
      <c r="AI5" s="153" t="s">
        <v>110</v>
      </c>
      <c r="AJ5" s="198">
        <v>30</v>
      </c>
      <c r="AK5" s="198">
        <v>85</v>
      </c>
      <c r="AL5" s="198">
        <v>95</v>
      </c>
      <c r="AM5" s="198">
        <v>95</v>
      </c>
      <c r="AN5" s="198">
        <v>92</v>
      </c>
      <c r="AO5" s="198">
        <v>93</v>
      </c>
      <c r="AP5" s="198">
        <v>30</v>
      </c>
      <c r="AQ5" s="158"/>
      <c r="AR5" s="158"/>
      <c r="AS5" s="158"/>
      <c r="AT5" s="158"/>
      <c r="AU5" s="156">
        <f t="shared" si="0"/>
        <v>520</v>
      </c>
    </row>
    <row r="6" spans="1:47" s="156" customFormat="1" ht="90" x14ac:dyDescent="0.25">
      <c r="A6" s="156">
        <v>197</v>
      </c>
      <c r="B6" s="148" t="s">
        <v>1175</v>
      </c>
      <c r="C6" s="150" t="s">
        <v>939</v>
      </c>
      <c r="D6" s="149">
        <v>42383</v>
      </c>
      <c r="E6" s="148" t="s">
        <v>142</v>
      </c>
      <c r="F6" s="148" t="s">
        <v>143</v>
      </c>
      <c r="G6" s="150">
        <v>2725</v>
      </c>
      <c r="H6" s="148" t="s">
        <v>104</v>
      </c>
      <c r="I6" s="148" t="s">
        <v>144</v>
      </c>
      <c r="J6" s="148" t="s">
        <v>145</v>
      </c>
      <c r="K6" s="148" t="s">
        <v>140</v>
      </c>
      <c r="L6" s="148" t="s">
        <v>104</v>
      </c>
      <c r="M6" s="148" t="s">
        <v>104</v>
      </c>
      <c r="N6" s="148" t="s">
        <v>107</v>
      </c>
      <c r="P6" s="150">
        <v>450</v>
      </c>
      <c r="Q6" s="148" t="s">
        <v>146</v>
      </c>
      <c r="R6" s="150">
        <v>0</v>
      </c>
      <c r="S6" s="150">
        <v>0</v>
      </c>
      <c r="T6" s="150">
        <v>0</v>
      </c>
      <c r="U6" s="150">
        <v>0</v>
      </c>
      <c r="V6" s="149">
        <v>43479</v>
      </c>
      <c r="W6" s="150">
        <v>450</v>
      </c>
      <c r="X6" s="150">
        <v>0</v>
      </c>
      <c r="Y6" s="150">
        <v>450</v>
      </c>
      <c r="Z6" s="150">
        <v>0</v>
      </c>
      <c r="AA6" s="150">
        <v>0</v>
      </c>
      <c r="AB6" s="150">
        <v>450</v>
      </c>
      <c r="AC6" s="150">
        <v>450</v>
      </c>
      <c r="AD6" s="148" t="s">
        <v>134</v>
      </c>
      <c r="AE6" s="148" t="s">
        <v>108</v>
      </c>
      <c r="AF6" s="148" t="s">
        <v>931</v>
      </c>
      <c r="AG6" s="148" t="s">
        <v>104</v>
      </c>
      <c r="AH6" s="157"/>
      <c r="AI6" s="153" t="s">
        <v>110</v>
      </c>
      <c r="AJ6" s="158"/>
      <c r="AK6" s="158"/>
      <c r="AL6" s="198">
        <v>75</v>
      </c>
      <c r="AM6" s="198">
        <v>75</v>
      </c>
      <c r="AN6" s="198">
        <v>75</v>
      </c>
      <c r="AO6" s="198">
        <v>75</v>
      </c>
      <c r="AP6" s="198">
        <v>75</v>
      </c>
      <c r="AQ6" s="198">
        <v>75</v>
      </c>
      <c r="AR6" s="158"/>
      <c r="AS6" s="158"/>
      <c r="AT6" s="158"/>
      <c r="AU6" s="156">
        <f t="shared" si="0"/>
        <v>450</v>
      </c>
    </row>
    <row r="7" spans="1:47" s="156" customFormat="1" ht="60" x14ac:dyDescent="0.25">
      <c r="A7" s="156">
        <v>122</v>
      </c>
      <c r="B7" s="148" t="s">
        <v>918</v>
      </c>
      <c r="C7" s="150" t="s">
        <v>939</v>
      </c>
      <c r="D7" s="149">
        <v>42097</v>
      </c>
      <c r="E7" s="148" t="s">
        <v>136</v>
      </c>
      <c r="F7" s="148" t="s">
        <v>137</v>
      </c>
      <c r="G7" s="150">
        <v>2569</v>
      </c>
      <c r="H7" s="148" t="s">
        <v>104</v>
      </c>
      <c r="I7" s="148" t="s">
        <v>138</v>
      </c>
      <c r="J7" s="148" t="s">
        <v>139</v>
      </c>
      <c r="K7" s="148" t="s">
        <v>140</v>
      </c>
      <c r="L7" s="148" t="s">
        <v>104</v>
      </c>
      <c r="M7" s="148" t="s">
        <v>967</v>
      </c>
      <c r="N7" s="148" t="s">
        <v>107</v>
      </c>
      <c r="P7" s="150">
        <v>425</v>
      </c>
      <c r="Q7" s="148" t="s">
        <v>141</v>
      </c>
      <c r="R7" s="150">
        <v>0</v>
      </c>
      <c r="S7" s="150">
        <v>0</v>
      </c>
      <c r="T7" s="150">
        <v>0</v>
      </c>
      <c r="U7" s="150">
        <v>0</v>
      </c>
      <c r="V7" s="149">
        <v>43190</v>
      </c>
      <c r="W7" s="150">
        <v>425</v>
      </c>
      <c r="X7" s="150">
        <v>0</v>
      </c>
      <c r="Y7" s="150">
        <v>425</v>
      </c>
      <c r="Z7" s="150">
        <v>0</v>
      </c>
      <c r="AA7" s="150">
        <v>0</v>
      </c>
      <c r="AB7" s="150">
        <v>425</v>
      </c>
      <c r="AC7" s="150">
        <v>425</v>
      </c>
      <c r="AD7" s="148" t="s">
        <v>112</v>
      </c>
      <c r="AE7" s="148" t="s">
        <v>108</v>
      </c>
      <c r="AF7" s="148" t="s">
        <v>931</v>
      </c>
      <c r="AG7" s="148" t="s">
        <v>104</v>
      </c>
      <c r="AH7" s="157"/>
      <c r="AI7" s="153" t="s">
        <v>110</v>
      </c>
      <c r="AJ7" s="158"/>
      <c r="AK7" s="158"/>
      <c r="AL7" s="198">
        <v>90</v>
      </c>
      <c r="AM7" s="198">
        <v>143</v>
      </c>
      <c r="AN7" s="198">
        <v>73</v>
      </c>
      <c r="AO7" s="198">
        <v>75</v>
      </c>
      <c r="AP7" s="198">
        <v>44</v>
      </c>
      <c r="AQ7" s="158"/>
      <c r="AR7" s="158"/>
      <c r="AS7" s="158"/>
      <c r="AT7" s="158"/>
      <c r="AU7" s="156">
        <f t="shared" si="0"/>
        <v>425</v>
      </c>
    </row>
    <row r="8" spans="1:47" s="162" customFormat="1" ht="60" x14ac:dyDescent="0.25">
      <c r="A8" s="162">
        <v>95</v>
      </c>
      <c r="B8" s="185" t="s">
        <v>1072</v>
      </c>
      <c r="C8" s="187" t="s">
        <v>939</v>
      </c>
      <c r="D8" s="186">
        <v>42361</v>
      </c>
      <c r="E8" s="185" t="s">
        <v>157</v>
      </c>
      <c r="F8" s="185" t="s">
        <v>153</v>
      </c>
      <c r="G8" s="187">
        <v>2605</v>
      </c>
      <c r="H8" s="185" t="s">
        <v>104</v>
      </c>
      <c r="I8" s="185" t="s">
        <v>154</v>
      </c>
      <c r="J8" s="185" t="s">
        <v>154</v>
      </c>
      <c r="K8" s="185" t="s">
        <v>147</v>
      </c>
      <c r="L8" s="185" t="s">
        <v>104</v>
      </c>
      <c r="M8" s="185" t="s">
        <v>104</v>
      </c>
      <c r="N8" s="185" t="s">
        <v>107</v>
      </c>
      <c r="P8" s="187">
        <v>261</v>
      </c>
      <c r="Q8" s="185" t="s">
        <v>158</v>
      </c>
      <c r="R8" s="187">
        <v>92</v>
      </c>
      <c r="S8" s="187">
        <v>92</v>
      </c>
      <c r="T8" s="187">
        <v>61</v>
      </c>
      <c r="U8" s="187">
        <v>147</v>
      </c>
      <c r="V8" s="186">
        <v>43457</v>
      </c>
      <c r="W8" s="187">
        <v>114</v>
      </c>
      <c r="X8" s="187">
        <v>55</v>
      </c>
      <c r="Y8" s="187">
        <v>169</v>
      </c>
      <c r="Z8" s="187">
        <v>0</v>
      </c>
      <c r="AA8" s="187">
        <v>0</v>
      </c>
      <c r="AB8" s="187">
        <v>435</v>
      </c>
      <c r="AC8" s="187">
        <v>435</v>
      </c>
      <c r="AD8" s="185" t="s">
        <v>112</v>
      </c>
      <c r="AE8" s="185" t="s">
        <v>108</v>
      </c>
      <c r="AF8" s="185" t="s">
        <v>104</v>
      </c>
      <c r="AG8" s="185" t="s">
        <v>104</v>
      </c>
      <c r="AH8" s="152">
        <v>42825</v>
      </c>
      <c r="AI8" s="189" t="s">
        <v>151</v>
      </c>
      <c r="AJ8" s="198">
        <v>34</v>
      </c>
      <c r="AK8" s="198">
        <v>34</v>
      </c>
      <c r="AL8" s="198">
        <v>34</v>
      </c>
      <c r="AM8" s="198">
        <v>34</v>
      </c>
      <c r="AN8" s="198">
        <v>33</v>
      </c>
      <c r="AO8" s="158"/>
      <c r="AP8" s="158"/>
      <c r="AQ8" s="158"/>
      <c r="AR8" s="158"/>
      <c r="AS8" s="158"/>
      <c r="AT8" s="158"/>
      <c r="AU8" s="162">
        <f t="shared" si="0"/>
        <v>169</v>
      </c>
    </row>
    <row r="9" spans="1:47" s="162" customFormat="1" ht="60" x14ac:dyDescent="0.25">
      <c r="A9" s="162">
        <v>94</v>
      </c>
      <c r="B9" s="185" t="s">
        <v>1072</v>
      </c>
      <c r="C9" s="187" t="s">
        <v>939</v>
      </c>
      <c r="D9" s="186">
        <v>42361</v>
      </c>
      <c r="E9" s="185" t="s">
        <v>157</v>
      </c>
      <c r="F9" s="185" t="s">
        <v>153</v>
      </c>
      <c r="G9" s="187">
        <v>2605</v>
      </c>
      <c r="H9" s="185" t="s">
        <v>104</v>
      </c>
      <c r="I9" s="185" t="s">
        <v>154</v>
      </c>
      <c r="J9" s="185" t="s">
        <v>154</v>
      </c>
      <c r="K9" s="185" t="s">
        <v>147</v>
      </c>
      <c r="L9" s="185" t="s">
        <v>104</v>
      </c>
      <c r="M9" s="185" t="s">
        <v>104</v>
      </c>
      <c r="N9" s="185" t="s">
        <v>107</v>
      </c>
      <c r="P9" s="187">
        <v>174</v>
      </c>
      <c r="Q9" s="185" t="s">
        <v>158</v>
      </c>
      <c r="R9" s="187">
        <v>22</v>
      </c>
      <c r="S9" s="187">
        <v>54</v>
      </c>
      <c r="T9" s="187">
        <v>61</v>
      </c>
      <c r="U9" s="187">
        <v>94</v>
      </c>
      <c r="V9" s="186">
        <v>43457</v>
      </c>
      <c r="W9" s="187">
        <v>80</v>
      </c>
      <c r="X9" s="187">
        <v>40</v>
      </c>
      <c r="Y9" s="187">
        <v>120</v>
      </c>
      <c r="Z9" s="187">
        <v>0</v>
      </c>
      <c r="AA9" s="187">
        <v>0</v>
      </c>
      <c r="AB9" s="187">
        <v>435</v>
      </c>
      <c r="AC9" s="187">
        <v>435</v>
      </c>
      <c r="AD9" s="185" t="s">
        <v>121</v>
      </c>
      <c r="AE9" s="185" t="s">
        <v>108</v>
      </c>
      <c r="AF9" s="185" t="s">
        <v>104</v>
      </c>
      <c r="AG9" s="185" t="s">
        <v>104</v>
      </c>
      <c r="AH9" s="152">
        <v>42825</v>
      </c>
      <c r="AI9" s="189" t="s">
        <v>151</v>
      </c>
      <c r="AJ9" s="198">
        <v>24</v>
      </c>
      <c r="AK9" s="198">
        <v>24</v>
      </c>
      <c r="AL9" s="198">
        <v>24</v>
      </c>
      <c r="AM9" s="198">
        <v>24</v>
      </c>
      <c r="AN9" s="198">
        <v>24</v>
      </c>
      <c r="AO9" s="158"/>
      <c r="AP9" s="158"/>
      <c r="AQ9" s="158"/>
      <c r="AR9" s="158"/>
      <c r="AS9" s="158"/>
      <c r="AT9" s="158"/>
      <c r="AU9" s="162">
        <f t="shared" si="0"/>
        <v>120</v>
      </c>
    </row>
    <row r="10" spans="1:47" s="156" customFormat="1" ht="30" x14ac:dyDescent="0.25">
      <c r="A10" s="156">
        <v>8</v>
      </c>
      <c r="B10" s="148" t="s">
        <v>946</v>
      </c>
      <c r="C10" s="150" t="s">
        <v>943</v>
      </c>
      <c r="D10" s="149">
        <v>38621</v>
      </c>
      <c r="E10" s="148" t="s">
        <v>265</v>
      </c>
      <c r="F10" s="148" t="s">
        <v>259</v>
      </c>
      <c r="G10" s="150">
        <v>1810</v>
      </c>
      <c r="H10" s="148" t="s">
        <v>240</v>
      </c>
      <c r="I10" s="148" t="s">
        <v>260</v>
      </c>
      <c r="J10" s="148" t="s">
        <v>268</v>
      </c>
      <c r="K10" s="148" t="s">
        <v>262</v>
      </c>
      <c r="L10" s="148" t="s">
        <v>104</v>
      </c>
      <c r="M10" s="148" t="s">
        <v>948</v>
      </c>
      <c r="N10" s="148" t="s">
        <v>107</v>
      </c>
      <c r="P10" s="150">
        <v>227</v>
      </c>
      <c r="Q10" s="148" t="s">
        <v>269</v>
      </c>
      <c r="R10" s="150">
        <v>0</v>
      </c>
      <c r="S10" s="150">
        <v>91</v>
      </c>
      <c r="T10" s="150">
        <v>0</v>
      </c>
      <c r="U10" s="150">
        <v>225</v>
      </c>
      <c r="V10" s="149">
        <v>39717</v>
      </c>
      <c r="W10" s="150">
        <v>2</v>
      </c>
      <c r="X10" s="150">
        <v>134</v>
      </c>
      <c r="Y10" s="150">
        <v>136</v>
      </c>
      <c r="Z10" s="150">
        <v>0</v>
      </c>
      <c r="AA10" s="150">
        <v>0</v>
      </c>
      <c r="AB10" s="150">
        <v>227</v>
      </c>
      <c r="AC10" s="150">
        <v>227</v>
      </c>
      <c r="AD10" s="148" t="s">
        <v>112</v>
      </c>
      <c r="AE10" s="148" t="s">
        <v>190</v>
      </c>
      <c r="AF10" s="148" t="s">
        <v>949</v>
      </c>
      <c r="AG10" s="148" t="s">
        <v>104</v>
      </c>
      <c r="AH10" s="152">
        <v>38807</v>
      </c>
      <c r="AI10" s="153" t="s">
        <v>148</v>
      </c>
      <c r="AJ10" s="198">
        <v>45</v>
      </c>
      <c r="AK10" s="198">
        <v>45</v>
      </c>
      <c r="AL10" s="198">
        <v>46</v>
      </c>
      <c r="AM10" s="158"/>
      <c r="AN10" s="158"/>
      <c r="AO10" s="158"/>
      <c r="AP10" s="158"/>
      <c r="AQ10" s="158"/>
      <c r="AR10" s="158"/>
      <c r="AS10" s="158"/>
      <c r="AT10" s="158"/>
      <c r="AU10" s="156">
        <f t="shared" si="0"/>
        <v>136</v>
      </c>
    </row>
    <row r="11" spans="1:47" s="162" customFormat="1" ht="45" x14ac:dyDescent="0.25">
      <c r="A11" s="162">
        <v>97</v>
      </c>
      <c r="B11" s="185" t="s">
        <v>104</v>
      </c>
      <c r="C11" s="187" t="s">
        <v>1021</v>
      </c>
      <c r="D11" s="188">
        <v>41788</v>
      </c>
      <c r="E11" s="185" t="s">
        <v>2038</v>
      </c>
      <c r="F11" s="185" t="s">
        <v>160</v>
      </c>
      <c r="G11" s="187">
        <v>2500</v>
      </c>
      <c r="H11" s="185" t="s">
        <v>104</v>
      </c>
      <c r="I11" s="185" t="s">
        <v>161</v>
      </c>
      <c r="J11" s="185" t="s">
        <v>163</v>
      </c>
      <c r="K11" s="185" t="s">
        <v>147</v>
      </c>
      <c r="L11" s="185" t="s">
        <v>63</v>
      </c>
      <c r="M11" s="185" t="s">
        <v>29</v>
      </c>
      <c r="N11" s="185" t="s">
        <v>111</v>
      </c>
      <c r="P11" s="187">
        <v>130</v>
      </c>
      <c r="Q11" s="185" t="s">
        <v>164</v>
      </c>
      <c r="R11" s="187">
        <v>0</v>
      </c>
      <c r="S11" s="187">
        <v>0</v>
      </c>
      <c r="T11" s="187">
        <v>0</v>
      </c>
      <c r="U11" s="187">
        <v>0</v>
      </c>
      <c r="V11" s="188">
        <v>42884</v>
      </c>
      <c r="W11" s="187">
        <v>130</v>
      </c>
      <c r="X11" s="187">
        <v>0</v>
      </c>
      <c r="Y11" s="187">
        <v>130</v>
      </c>
      <c r="Z11" s="187">
        <v>0</v>
      </c>
      <c r="AA11" s="187">
        <v>0</v>
      </c>
      <c r="AB11" s="187">
        <v>200</v>
      </c>
      <c r="AC11" s="187">
        <v>200</v>
      </c>
      <c r="AD11" s="185" t="s">
        <v>134</v>
      </c>
      <c r="AE11" s="185" t="s">
        <v>108</v>
      </c>
      <c r="AF11" s="185" t="s">
        <v>931</v>
      </c>
      <c r="AG11" s="185" t="s">
        <v>104</v>
      </c>
      <c r="AI11" s="189" t="s">
        <v>110</v>
      </c>
      <c r="AJ11" s="198">
        <v>30</v>
      </c>
      <c r="AK11" s="198">
        <v>50</v>
      </c>
      <c r="AL11" s="198">
        <v>50</v>
      </c>
      <c r="AM11" s="158"/>
      <c r="AN11" s="158"/>
      <c r="AO11" s="158"/>
      <c r="AP11" s="158"/>
      <c r="AQ11" s="158"/>
      <c r="AR11" s="158"/>
      <c r="AS11" s="158"/>
      <c r="AT11" s="158"/>
      <c r="AU11" s="162">
        <f t="shared" si="0"/>
        <v>130</v>
      </c>
    </row>
    <row r="12" spans="1:47" s="162" customFormat="1" ht="60" x14ac:dyDescent="0.25">
      <c r="A12" s="162">
        <v>91</v>
      </c>
      <c r="B12" s="185" t="s">
        <v>1071</v>
      </c>
      <c r="C12" s="187" t="s">
        <v>939</v>
      </c>
      <c r="D12" s="186">
        <v>42447</v>
      </c>
      <c r="E12" s="185" t="s">
        <v>152</v>
      </c>
      <c r="F12" s="185" t="s">
        <v>153</v>
      </c>
      <c r="G12" s="187">
        <v>2688</v>
      </c>
      <c r="H12" s="185" t="s">
        <v>104</v>
      </c>
      <c r="I12" s="185" t="s">
        <v>154</v>
      </c>
      <c r="J12" s="185" t="s">
        <v>155</v>
      </c>
      <c r="K12" s="185" t="s">
        <v>147</v>
      </c>
      <c r="L12" s="185" t="s">
        <v>104</v>
      </c>
      <c r="M12" s="185" t="s">
        <v>104</v>
      </c>
      <c r="N12" s="185" t="s">
        <v>107</v>
      </c>
      <c r="P12" s="187">
        <v>210</v>
      </c>
      <c r="Q12" s="185" t="s">
        <v>156</v>
      </c>
      <c r="R12" s="187">
        <v>60</v>
      </c>
      <c r="S12" s="187">
        <v>89</v>
      </c>
      <c r="T12" s="187">
        <v>77</v>
      </c>
      <c r="U12" s="187">
        <v>142</v>
      </c>
      <c r="V12" s="186">
        <v>43542</v>
      </c>
      <c r="W12" s="187">
        <v>68</v>
      </c>
      <c r="X12" s="187">
        <v>53</v>
      </c>
      <c r="Y12" s="187">
        <v>121</v>
      </c>
      <c r="Z12" s="187">
        <v>0</v>
      </c>
      <c r="AA12" s="187">
        <v>0</v>
      </c>
      <c r="AB12" s="187">
        <v>350</v>
      </c>
      <c r="AC12" s="187">
        <v>350</v>
      </c>
      <c r="AD12" s="185" t="s">
        <v>112</v>
      </c>
      <c r="AE12" s="185" t="s">
        <v>108</v>
      </c>
      <c r="AF12" s="185" t="s">
        <v>931</v>
      </c>
      <c r="AG12" s="185" t="s">
        <v>104</v>
      </c>
      <c r="AH12" s="152">
        <v>42825</v>
      </c>
      <c r="AI12" s="189" t="s">
        <v>148</v>
      </c>
      <c r="AJ12" s="198">
        <v>30</v>
      </c>
      <c r="AK12" s="198">
        <v>30</v>
      </c>
      <c r="AL12" s="198">
        <v>30</v>
      </c>
      <c r="AM12" s="198">
        <v>31</v>
      </c>
      <c r="AN12" s="158"/>
      <c r="AO12" s="158"/>
      <c r="AP12" s="158"/>
      <c r="AQ12" s="158"/>
      <c r="AR12" s="158"/>
      <c r="AS12" s="158"/>
      <c r="AT12" s="158"/>
      <c r="AU12" s="162">
        <f t="shared" si="0"/>
        <v>121</v>
      </c>
    </row>
    <row r="13" spans="1:47" s="162" customFormat="1" ht="60" x14ac:dyDescent="0.25">
      <c r="A13" s="162">
        <v>92</v>
      </c>
      <c r="B13" s="185" t="s">
        <v>1071</v>
      </c>
      <c r="C13" s="187" t="s">
        <v>939</v>
      </c>
      <c r="D13" s="186">
        <v>42447</v>
      </c>
      <c r="E13" s="185" t="s">
        <v>152</v>
      </c>
      <c r="F13" s="185" t="s">
        <v>153</v>
      </c>
      <c r="G13" s="187">
        <v>2688</v>
      </c>
      <c r="H13" s="185" t="s">
        <v>104</v>
      </c>
      <c r="I13" s="185" t="s">
        <v>154</v>
      </c>
      <c r="J13" s="185" t="s">
        <v>155</v>
      </c>
      <c r="K13" s="185" t="s">
        <v>147</v>
      </c>
      <c r="L13" s="185" t="s">
        <v>104</v>
      </c>
      <c r="M13" s="185" t="s">
        <v>104</v>
      </c>
      <c r="N13" s="185" t="s">
        <v>107</v>
      </c>
      <c r="P13" s="187">
        <v>140</v>
      </c>
      <c r="Q13" s="185" t="s">
        <v>156</v>
      </c>
      <c r="R13" s="187">
        <v>26</v>
      </c>
      <c r="S13" s="187">
        <v>37</v>
      </c>
      <c r="T13" s="187">
        <v>50</v>
      </c>
      <c r="U13" s="187">
        <v>81</v>
      </c>
      <c r="V13" s="186">
        <v>43542</v>
      </c>
      <c r="W13" s="187">
        <v>59</v>
      </c>
      <c r="X13" s="187">
        <v>44</v>
      </c>
      <c r="Y13" s="187">
        <v>103</v>
      </c>
      <c r="Z13" s="187">
        <v>0</v>
      </c>
      <c r="AA13" s="187">
        <v>0</v>
      </c>
      <c r="AB13" s="187">
        <v>350</v>
      </c>
      <c r="AC13" s="187">
        <v>350</v>
      </c>
      <c r="AD13" s="185" t="s">
        <v>121</v>
      </c>
      <c r="AE13" s="185" t="s">
        <v>108</v>
      </c>
      <c r="AF13" s="185" t="s">
        <v>931</v>
      </c>
      <c r="AG13" s="185" t="s">
        <v>104</v>
      </c>
      <c r="AH13" s="152">
        <v>42825</v>
      </c>
      <c r="AI13" s="189" t="s">
        <v>148</v>
      </c>
      <c r="AJ13" s="198">
        <v>25</v>
      </c>
      <c r="AK13" s="198">
        <v>25</v>
      </c>
      <c r="AL13" s="198">
        <v>25</v>
      </c>
      <c r="AM13" s="198">
        <v>28</v>
      </c>
      <c r="AN13" s="158"/>
      <c r="AO13" s="158"/>
      <c r="AP13" s="158"/>
      <c r="AQ13" s="158"/>
      <c r="AR13" s="158"/>
      <c r="AS13" s="158"/>
      <c r="AT13" s="158"/>
      <c r="AU13" s="162">
        <f t="shared" si="0"/>
        <v>103</v>
      </c>
    </row>
    <row r="14" spans="1:47" s="156" customFormat="1" ht="75" x14ac:dyDescent="0.25">
      <c r="A14" s="156">
        <v>5</v>
      </c>
      <c r="B14" s="148" t="s">
        <v>938</v>
      </c>
      <c r="C14" s="150" t="s">
        <v>939</v>
      </c>
      <c r="D14" s="149">
        <v>42404</v>
      </c>
      <c r="E14" s="148" t="s">
        <v>185</v>
      </c>
      <c r="F14" s="148" t="s">
        <v>186</v>
      </c>
      <c r="G14" s="150">
        <v>2599</v>
      </c>
      <c r="H14" s="148" t="s">
        <v>104</v>
      </c>
      <c r="I14" s="148" t="s">
        <v>187</v>
      </c>
      <c r="J14" s="148" t="s">
        <v>188</v>
      </c>
      <c r="K14" s="148" t="s">
        <v>189</v>
      </c>
      <c r="L14" s="148" t="s">
        <v>104</v>
      </c>
      <c r="M14" s="148" t="s">
        <v>936</v>
      </c>
      <c r="N14" s="148" t="s">
        <v>111</v>
      </c>
      <c r="P14" s="150">
        <v>160</v>
      </c>
      <c r="Q14" s="148" t="s">
        <v>191</v>
      </c>
      <c r="R14" s="150">
        <v>0</v>
      </c>
      <c r="S14" s="150">
        <v>0</v>
      </c>
      <c r="T14" s="150">
        <v>74</v>
      </c>
      <c r="U14" s="150">
        <v>108</v>
      </c>
      <c r="V14" s="149">
        <v>43500</v>
      </c>
      <c r="W14" s="150">
        <v>52</v>
      </c>
      <c r="X14" s="150">
        <v>108</v>
      </c>
      <c r="Y14" s="150">
        <v>160</v>
      </c>
      <c r="Z14" s="150">
        <v>0</v>
      </c>
      <c r="AA14" s="150">
        <v>0</v>
      </c>
      <c r="AB14" s="150">
        <v>212</v>
      </c>
      <c r="AC14" s="150">
        <v>212</v>
      </c>
      <c r="AD14" s="148" t="s">
        <v>121</v>
      </c>
      <c r="AE14" s="148" t="s">
        <v>190</v>
      </c>
      <c r="AF14" s="148" t="s">
        <v>940</v>
      </c>
      <c r="AG14" s="148" t="s">
        <v>104</v>
      </c>
      <c r="AH14" s="155">
        <v>42825</v>
      </c>
      <c r="AI14" s="153" t="s">
        <v>148</v>
      </c>
      <c r="AJ14" s="198">
        <v>24</v>
      </c>
      <c r="AK14" s="198">
        <v>136</v>
      </c>
      <c r="AL14" s="158"/>
      <c r="AM14" s="158"/>
      <c r="AN14" s="158"/>
      <c r="AO14" s="158"/>
      <c r="AP14" s="158"/>
      <c r="AQ14" s="158"/>
      <c r="AR14" s="158"/>
      <c r="AS14" s="158"/>
      <c r="AT14" s="158"/>
      <c r="AU14" s="156">
        <f t="shared" si="0"/>
        <v>160</v>
      </c>
    </row>
    <row r="15" spans="1:47" s="156" customFormat="1" ht="75" x14ac:dyDescent="0.25">
      <c r="A15" s="156">
        <v>4</v>
      </c>
      <c r="B15" s="185" t="s">
        <v>938</v>
      </c>
      <c r="C15" s="187" t="s">
        <v>939</v>
      </c>
      <c r="D15" s="186">
        <v>42404</v>
      </c>
      <c r="E15" s="185" t="s">
        <v>185</v>
      </c>
      <c r="F15" s="185" t="s">
        <v>186</v>
      </c>
      <c r="G15" s="187">
        <v>2599</v>
      </c>
      <c r="H15" s="185" t="s">
        <v>104</v>
      </c>
      <c r="I15" s="185" t="s">
        <v>187</v>
      </c>
      <c r="J15" s="185" t="s">
        <v>188</v>
      </c>
      <c r="K15" s="185" t="s">
        <v>189</v>
      </c>
      <c r="L15" s="185" t="s">
        <v>104</v>
      </c>
      <c r="M15" s="185" t="s">
        <v>936</v>
      </c>
      <c r="N15" s="185" t="s">
        <v>111</v>
      </c>
      <c r="P15" s="187">
        <v>52</v>
      </c>
      <c r="Q15" s="185" t="s">
        <v>191</v>
      </c>
      <c r="R15" s="187">
        <v>0</v>
      </c>
      <c r="S15" s="187">
        <v>0</v>
      </c>
      <c r="T15" s="187">
        <v>0</v>
      </c>
      <c r="U15" s="187">
        <v>0</v>
      </c>
      <c r="V15" s="186">
        <v>43500</v>
      </c>
      <c r="W15" s="187">
        <v>52</v>
      </c>
      <c r="X15" s="187">
        <v>0</v>
      </c>
      <c r="Y15" s="187">
        <v>52</v>
      </c>
      <c r="Z15" s="187">
        <v>0</v>
      </c>
      <c r="AA15" s="187">
        <v>0</v>
      </c>
      <c r="AB15" s="187">
        <v>212</v>
      </c>
      <c r="AC15" s="187">
        <v>212</v>
      </c>
      <c r="AD15" s="185" t="s">
        <v>112</v>
      </c>
      <c r="AE15" s="185" t="s">
        <v>190</v>
      </c>
      <c r="AF15" s="185" t="s">
        <v>940</v>
      </c>
      <c r="AG15" s="185" t="s">
        <v>104</v>
      </c>
      <c r="AH15" s="155">
        <v>42825</v>
      </c>
      <c r="AI15" s="189" t="s">
        <v>148</v>
      </c>
      <c r="AJ15" s="158"/>
      <c r="AK15" s="158"/>
      <c r="AL15" s="158"/>
      <c r="AM15" s="198">
        <v>52</v>
      </c>
      <c r="AN15" s="158"/>
      <c r="AO15" s="158"/>
      <c r="AP15" s="158"/>
      <c r="AQ15" s="158"/>
      <c r="AR15" s="158"/>
      <c r="AS15" s="158"/>
      <c r="AT15" s="158"/>
      <c r="AU15" s="156">
        <f t="shared" si="0"/>
        <v>52</v>
      </c>
    </row>
    <row r="16" spans="1:47" s="162" customFormat="1" ht="45" x14ac:dyDescent="0.25">
      <c r="A16" s="162">
        <v>68</v>
      </c>
      <c r="B16" s="185" t="s">
        <v>919</v>
      </c>
      <c r="C16" s="187" t="s">
        <v>939</v>
      </c>
      <c r="D16" s="186">
        <v>42158</v>
      </c>
      <c r="E16" s="185" t="s">
        <v>276</v>
      </c>
      <c r="F16" s="185" t="s">
        <v>149</v>
      </c>
      <c r="G16" s="187">
        <v>2582</v>
      </c>
      <c r="H16" s="185" t="s">
        <v>104</v>
      </c>
      <c r="I16" s="185" t="s">
        <v>150</v>
      </c>
      <c r="J16" s="185" t="s">
        <v>150</v>
      </c>
      <c r="K16" s="185" t="s">
        <v>147</v>
      </c>
      <c r="L16" s="185" t="s">
        <v>63</v>
      </c>
      <c r="M16" s="185" t="s">
        <v>104</v>
      </c>
      <c r="N16" s="185" t="s">
        <v>104</v>
      </c>
      <c r="P16" s="187">
        <v>149</v>
      </c>
      <c r="Q16" s="185" t="s">
        <v>277</v>
      </c>
      <c r="R16" s="187">
        <v>32</v>
      </c>
      <c r="S16" s="187">
        <v>86</v>
      </c>
      <c r="T16" s="187">
        <v>50</v>
      </c>
      <c r="U16" s="187">
        <v>128</v>
      </c>
      <c r="V16" s="186">
        <v>43254</v>
      </c>
      <c r="W16" s="187">
        <v>21</v>
      </c>
      <c r="X16" s="187">
        <v>42</v>
      </c>
      <c r="Y16" s="187">
        <v>63</v>
      </c>
      <c r="Z16" s="187">
        <v>0</v>
      </c>
      <c r="AA16" s="187">
        <v>0</v>
      </c>
      <c r="AB16" s="187">
        <v>234</v>
      </c>
      <c r="AC16" s="187">
        <v>234</v>
      </c>
      <c r="AD16" s="185" t="s">
        <v>112</v>
      </c>
      <c r="AE16" s="185" t="s">
        <v>108</v>
      </c>
      <c r="AF16" s="185" t="s">
        <v>931</v>
      </c>
      <c r="AG16" s="185" t="s">
        <v>104</v>
      </c>
      <c r="AH16" s="155">
        <v>42460</v>
      </c>
      <c r="AI16" s="189" t="s">
        <v>148</v>
      </c>
      <c r="AJ16" s="198">
        <v>50</v>
      </c>
      <c r="AK16" s="198">
        <v>13</v>
      </c>
      <c r="AL16" s="158"/>
      <c r="AM16" s="158"/>
      <c r="AN16" s="158"/>
      <c r="AO16" s="158"/>
      <c r="AP16" s="158"/>
      <c r="AQ16" s="158"/>
      <c r="AR16" s="158"/>
      <c r="AS16" s="158"/>
      <c r="AT16" s="158"/>
      <c r="AU16" s="162">
        <f t="shared" si="0"/>
        <v>63</v>
      </c>
    </row>
    <row r="17" spans="1:47" s="162" customFormat="1" ht="45" x14ac:dyDescent="0.25">
      <c r="A17" s="162">
        <v>69</v>
      </c>
      <c r="B17" s="185" t="s">
        <v>919</v>
      </c>
      <c r="C17" s="187" t="s">
        <v>939</v>
      </c>
      <c r="D17" s="186">
        <v>42158</v>
      </c>
      <c r="E17" s="185" t="s">
        <v>276</v>
      </c>
      <c r="F17" s="185" t="s">
        <v>149</v>
      </c>
      <c r="G17" s="187">
        <v>2582</v>
      </c>
      <c r="H17" s="185" t="s">
        <v>104</v>
      </c>
      <c r="I17" s="185" t="s">
        <v>150</v>
      </c>
      <c r="J17" s="185" t="s">
        <v>150</v>
      </c>
      <c r="K17" s="185" t="s">
        <v>147</v>
      </c>
      <c r="L17" s="185" t="s">
        <v>63</v>
      </c>
      <c r="M17" s="185" t="s">
        <v>104</v>
      </c>
      <c r="N17" s="185" t="s">
        <v>104</v>
      </c>
      <c r="P17" s="187">
        <v>115</v>
      </c>
      <c r="Q17" s="185" t="s">
        <v>277</v>
      </c>
      <c r="R17" s="187">
        <v>41</v>
      </c>
      <c r="S17" s="187">
        <v>92</v>
      </c>
      <c r="T17" s="187">
        <v>40</v>
      </c>
      <c r="U17" s="187">
        <v>101</v>
      </c>
      <c r="V17" s="186">
        <v>43254</v>
      </c>
      <c r="W17" s="187">
        <v>14</v>
      </c>
      <c r="X17" s="187">
        <v>9</v>
      </c>
      <c r="Y17" s="187">
        <v>23</v>
      </c>
      <c r="Z17" s="187">
        <v>0</v>
      </c>
      <c r="AA17" s="187">
        <v>0</v>
      </c>
      <c r="AB17" s="187">
        <v>234</v>
      </c>
      <c r="AC17" s="187">
        <v>234</v>
      </c>
      <c r="AD17" s="185" t="s">
        <v>121</v>
      </c>
      <c r="AE17" s="185" t="s">
        <v>108</v>
      </c>
      <c r="AF17" s="185" t="s">
        <v>931</v>
      </c>
      <c r="AG17" s="185" t="s">
        <v>104</v>
      </c>
      <c r="AH17" s="152">
        <v>42460</v>
      </c>
      <c r="AI17" s="189" t="s">
        <v>148</v>
      </c>
      <c r="AJ17" s="198">
        <v>23</v>
      </c>
      <c r="AK17" s="158"/>
      <c r="AL17" s="158"/>
      <c r="AM17" s="158"/>
      <c r="AN17" s="158"/>
      <c r="AO17" s="158"/>
      <c r="AP17" s="158"/>
      <c r="AQ17" s="158"/>
      <c r="AR17" s="158"/>
      <c r="AS17" s="158"/>
      <c r="AT17" s="158"/>
      <c r="AU17" s="162">
        <f t="shared" si="0"/>
        <v>23</v>
      </c>
    </row>
    <row r="18" spans="1:47" s="156" customFormat="1" ht="30" x14ac:dyDescent="0.25">
      <c r="A18" s="156">
        <v>56</v>
      </c>
      <c r="B18" s="148" t="s">
        <v>917</v>
      </c>
      <c r="C18" s="150" t="s">
        <v>951</v>
      </c>
      <c r="D18" s="149">
        <v>41425</v>
      </c>
      <c r="E18" s="148" t="s">
        <v>238</v>
      </c>
      <c r="F18" s="148" t="s">
        <v>239</v>
      </c>
      <c r="G18" s="150">
        <v>2436</v>
      </c>
      <c r="H18" s="148" t="s">
        <v>240</v>
      </c>
      <c r="I18" s="148" t="s">
        <v>241</v>
      </c>
      <c r="J18" s="148" t="s">
        <v>1042</v>
      </c>
      <c r="K18" s="148" t="s">
        <v>242</v>
      </c>
      <c r="L18" s="148" t="s">
        <v>104</v>
      </c>
      <c r="M18" s="148" t="s">
        <v>1041</v>
      </c>
      <c r="N18" s="148" t="s">
        <v>111</v>
      </c>
      <c r="P18" s="150">
        <v>125</v>
      </c>
      <c r="Q18" s="148" t="s">
        <v>243</v>
      </c>
      <c r="R18" s="150">
        <v>40</v>
      </c>
      <c r="S18" s="150">
        <v>117</v>
      </c>
      <c r="T18" s="150">
        <v>20</v>
      </c>
      <c r="U18" s="150">
        <v>125</v>
      </c>
      <c r="V18" s="149">
        <v>42521</v>
      </c>
      <c r="W18" s="150">
        <v>0</v>
      </c>
      <c r="X18" s="150">
        <v>8</v>
      </c>
      <c r="Y18" s="150">
        <v>8</v>
      </c>
      <c r="Z18" s="150">
        <v>0</v>
      </c>
      <c r="AA18" s="150">
        <v>0</v>
      </c>
      <c r="AB18" s="150">
        <v>209</v>
      </c>
      <c r="AC18" s="150">
        <v>209</v>
      </c>
      <c r="AD18" s="148" t="s">
        <v>112</v>
      </c>
      <c r="AE18" s="148" t="s">
        <v>108</v>
      </c>
      <c r="AF18" s="148" t="s">
        <v>931</v>
      </c>
      <c r="AG18" s="148" t="s">
        <v>104</v>
      </c>
      <c r="AH18" s="152">
        <v>42094</v>
      </c>
      <c r="AI18" s="153" t="s">
        <v>148</v>
      </c>
      <c r="AJ18" s="198">
        <v>8</v>
      </c>
      <c r="AK18" s="158"/>
      <c r="AL18" s="158"/>
      <c r="AM18" s="158"/>
      <c r="AN18" s="158"/>
      <c r="AO18" s="158"/>
      <c r="AP18" s="158"/>
      <c r="AQ18" s="158"/>
      <c r="AR18" s="158"/>
      <c r="AS18" s="158"/>
      <c r="AT18" s="158"/>
      <c r="AU18" s="156">
        <f t="shared" si="0"/>
        <v>8</v>
      </c>
    </row>
    <row r="19" spans="1:47" s="156" customFormat="1" ht="60" x14ac:dyDescent="0.25">
      <c r="A19" s="156">
        <v>113</v>
      </c>
      <c r="B19" s="148" t="s">
        <v>1089</v>
      </c>
      <c r="C19" s="150" t="s">
        <v>1021</v>
      </c>
      <c r="D19" s="149">
        <v>41996</v>
      </c>
      <c r="E19" s="148" t="s">
        <v>123</v>
      </c>
      <c r="F19" s="148" t="s">
        <v>124</v>
      </c>
      <c r="G19" s="150">
        <v>2547</v>
      </c>
      <c r="H19" s="148" t="s">
        <v>104</v>
      </c>
      <c r="I19" s="148" t="s">
        <v>125</v>
      </c>
      <c r="J19" s="148" t="s">
        <v>126</v>
      </c>
      <c r="K19" s="148" t="s">
        <v>27</v>
      </c>
      <c r="L19" s="148" t="s">
        <v>127</v>
      </c>
      <c r="M19" s="148" t="s">
        <v>1035</v>
      </c>
      <c r="N19" s="148" t="s">
        <v>127</v>
      </c>
      <c r="P19" s="150">
        <v>93</v>
      </c>
      <c r="Q19" s="148" t="s">
        <v>128</v>
      </c>
      <c r="R19" s="150">
        <v>0</v>
      </c>
      <c r="S19" s="150">
        <v>0</v>
      </c>
      <c r="T19" s="150">
        <v>0</v>
      </c>
      <c r="U19" s="150">
        <v>0</v>
      </c>
      <c r="V19" s="149">
        <v>43092</v>
      </c>
      <c r="W19" s="150">
        <v>93</v>
      </c>
      <c r="X19" s="150">
        <v>0</v>
      </c>
      <c r="Y19" s="150">
        <v>93</v>
      </c>
      <c r="Z19" s="150">
        <v>0</v>
      </c>
      <c r="AA19" s="150">
        <v>0</v>
      </c>
      <c r="AB19" s="150">
        <v>93</v>
      </c>
      <c r="AC19" s="150">
        <v>93</v>
      </c>
      <c r="AD19" s="148" t="s">
        <v>104</v>
      </c>
      <c r="AE19" s="148" t="s">
        <v>108</v>
      </c>
      <c r="AF19" s="148" t="s">
        <v>931</v>
      </c>
      <c r="AG19" s="148" t="s">
        <v>104</v>
      </c>
      <c r="AH19" s="157"/>
      <c r="AI19" s="153" t="s">
        <v>110</v>
      </c>
      <c r="AJ19" s="158"/>
      <c r="AK19" s="198">
        <v>35</v>
      </c>
      <c r="AL19" s="198">
        <v>35</v>
      </c>
      <c r="AM19" s="198">
        <v>23</v>
      </c>
      <c r="AN19" s="158"/>
      <c r="AO19" s="158"/>
      <c r="AP19" s="158"/>
      <c r="AQ19" s="158"/>
      <c r="AR19" s="158"/>
      <c r="AS19" s="158"/>
      <c r="AT19" s="158"/>
      <c r="AU19" s="156">
        <f t="shared" si="0"/>
        <v>93</v>
      </c>
    </row>
    <row r="20" spans="1:47" s="162" customFormat="1" ht="45" x14ac:dyDescent="0.25">
      <c r="A20" s="162">
        <v>88</v>
      </c>
      <c r="B20" s="185" t="s">
        <v>1070</v>
      </c>
      <c r="C20" s="187" t="s">
        <v>939</v>
      </c>
      <c r="D20" s="186">
        <v>42272</v>
      </c>
      <c r="E20" s="185" t="s">
        <v>175</v>
      </c>
      <c r="F20" s="185" t="s">
        <v>176</v>
      </c>
      <c r="G20" s="187">
        <v>2601</v>
      </c>
      <c r="H20" s="185" t="s">
        <v>104</v>
      </c>
      <c r="I20" s="185" t="s">
        <v>177</v>
      </c>
      <c r="J20" s="185" t="s">
        <v>178</v>
      </c>
      <c r="K20" s="185" t="s">
        <v>179</v>
      </c>
      <c r="L20" s="185" t="s">
        <v>63</v>
      </c>
      <c r="M20" s="185" t="s">
        <v>29</v>
      </c>
      <c r="N20" s="185" t="s">
        <v>104</v>
      </c>
      <c r="P20" s="187">
        <v>90</v>
      </c>
      <c r="Q20" s="185" t="s">
        <v>180</v>
      </c>
      <c r="R20" s="187">
        <v>49</v>
      </c>
      <c r="S20" s="187">
        <v>71</v>
      </c>
      <c r="T20" s="187">
        <v>45</v>
      </c>
      <c r="U20" s="187">
        <v>90</v>
      </c>
      <c r="V20" s="186">
        <v>43368</v>
      </c>
      <c r="W20" s="187">
        <v>0</v>
      </c>
      <c r="X20" s="187">
        <v>19</v>
      </c>
      <c r="Y20" s="187">
        <v>19</v>
      </c>
      <c r="Z20" s="187">
        <v>0</v>
      </c>
      <c r="AA20" s="187">
        <v>0</v>
      </c>
      <c r="AB20" s="187">
        <v>150</v>
      </c>
      <c r="AC20" s="187">
        <v>150</v>
      </c>
      <c r="AD20" s="185" t="s">
        <v>112</v>
      </c>
      <c r="AE20" s="185" t="s">
        <v>108</v>
      </c>
      <c r="AF20" s="185" t="s">
        <v>931</v>
      </c>
      <c r="AG20" s="185" t="s">
        <v>104</v>
      </c>
      <c r="AH20" s="155">
        <v>42825</v>
      </c>
      <c r="AI20" s="189" t="s">
        <v>148</v>
      </c>
      <c r="AJ20" s="198">
        <v>19</v>
      </c>
      <c r="AK20" s="158"/>
      <c r="AL20" s="158"/>
      <c r="AM20" s="158"/>
      <c r="AN20" s="158"/>
      <c r="AO20" s="158"/>
      <c r="AP20" s="158"/>
      <c r="AQ20" s="158"/>
      <c r="AR20" s="158"/>
      <c r="AS20" s="158"/>
      <c r="AT20" s="158"/>
      <c r="AU20" s="162">
        <f t="shared" si="0"/>
        <v>19</v>
      </c>
    </row>
    <row r="21" spans="1:47" s="162" customFormat="1" ht="45" x14ac:dyDescent="0.25">
      <c r="A21" s="162">
        <v>90</v>
      </c>
      <c r="B21" s="185" t="s">
        <v>1070</v>
      </c>
      <c r="C21" s="187" t="s">
        <v>939</v>
      </c>
      <c r="D21" s="186">
        <v>42272</v>
      </c>
      <c r="E21" s="185" t="s">
        <v>175</v>
      </c>
      <c r="F21" s="185" t="s">
        <v>176</v>
      </c>
      <c r="G21" s="187">
        <v>2601</v>
      </c>
      <c r="H21" s="185" t="s">
        <v>104</v>
      </c>
      <c r="I21" s="185" t="s">
        <v>177</v>
      </c>
      <c r="J21" s="185" t="s">
        <v>178</v>
      </c>
      <c r="K21" s="185" t="s">
        <v>179</v>
      </c>
      <c r="L21" s="185" t="s">
        <v>63</v>
      </c>
      <c r="M21" s="185" t="s">
        <v>29</v>
      </c>
      <c r="N21" s="185" t="s">
        <v>104</v>
      </c>
      <c r="P21" s="187">
        <v>60</v>
      </c>
      <c r="Q21" s="185" t="s">
        <v>180</v>
      </c>
      <c r="R21" s="187">
        <v>44</v>
      </c>
      <c r="S21" s="187">
        <v>54</v>
      </c>
      <c r="T21" s="187">
        <v>16</v>
      </c>
      <c r="U21" s="187">
        <v>60</v>
      </c>
      <c r="V21" s="186">
        <v>43368</v>
      </c>
      <c r="W21" s="187">
        <v>0</v>
      </c>
      <c r="X21" s="187">
        <v>6</v>
      </c>
      <c r="Y21" s="187">
        <v>6</v>
      </c>
      <c r="Z21" s="187">
        <v>0</v>
      </c>
      <c r="AA21" s="187">
        <v>0</v>
      </c>
      <c r="AB21" s="187">
        <v>150</v>
      </c>
      <c r="AC21" s="187">
        <v>150</v>
      </c>
      <c r="AD21" s="185" t="s">
        <v>121</v>
      </c>
      <c r="AE21" s="185" t="s">
        <v>108</v>
      </c>
      <c r="AF21" s="185" t="s">
        <v>931</v>
      </c>
      <c r="AG21" s="185" t="s">
        <v>104</v>
      </c>
      <c r="AH21" s="155">
        <v>42825</v>
      </c>
      <c r="AI21" s="189" t="s">
        <v>148</v>
      </c>
      <c r="AJ21" s="198">
        <v>6</v>
      </c>
      <c r="AK21" s="158"/>
      <c r="AL21" s="158"/>
      <c r="AM21" s="158"/>
      <c r="AN21" s="158"/>
      <c r="AO21" s="158"/>
      <c r="AP21" s="158"/>
      <c r="AQ21" s="158"/>
      <c r="AR21" s="158"/>
      <c r="AS21" s="158"/>
      <c r="AT21" s="158"/>
      <c r="AU21" s="162">
        <f t="shared" ref="AU21" si="1">SUM(AJ21:AT21)</f>
        <v>6</v>
      </c>
    </row>
    <row r="22" spans="1:47" s="156" customFormat="1" ht="105" x14ac:dyDescent="0.25">
      <c r="A22" s="156">
        <v>204</v>
      </c>
      <c r="B22" s="148" t="s">
        <v>1043</v>
      </c>
      <c r="C22" s="150" t="s">
        <v>974</v>
      </c>
      <c r="D22" s="149">
        <v>42493</v>
      </c>
      <c r="E22" s="148" t="s">
        <v>855</v>
      </c>
      <c r="F22" s="148" t="s">
        <v>1182</v>
      </c>
      <c r="G22" s="150">
        <v>2737</v>
      </c>
      <c r="H22" s="148" t="s">
        <v>104</v>
      </c>
      <c r="I22" s="148" t="s">
        <v>1183</v>
      </c>
      <c r="J22" s="148" t="s">
        <v>1184</v>
      </c>
      <c r="K22" s="148" t="s">
        <v>1185</v>
      </c>
      <c r="L22" s="148" t="s">
        <v>32</v>
      </c>
      <c r="M22" s="148" t="s">
        <v>32</v>
      </c>
      <c r="N22" s="148" t="s">
        <v>104</v>
      </c>
      <c r="P22" s="150">
        <v>90</v>
      </c>
      <c r="Q22" s="148" t="s">
        <v>857</v>
      </c>
      <c r="R22" s="150">
        <v>0</v>
      </c>
      <c r="S22" s="150">
        <v>0</v>
      </c>
      <c r="T22" s="150">
        <v>0</v>
      </c>
      <c r="U22" s="150">
        <v>0</v>
      </c>
      <c r="V22" s="149">
        <v>43588</v>
      </c>
      <c r="W22" s="150">
        <v>90</v>
      </c>
      <c r="X22" s="150">
        <v>0</v>
      </c>
      <c r="Y22" s="150">
        <v>90</v>
      </c>
      <c r="Z22" s="150">
        <v>0</v>
      </c>
      <c r="AA22" s="150">
        <v>0</v>
      </c>
      <c r="AB22" s="150">
        <v>150</v>
      </c>
      <c r="AC22" s="150">
        <v>150</v>
      </c>
      <c r="AD22" s="148" t="s">
        <v>368</v>
      </c>
      <c r="AE22" s="148" t="s">
        <v>108</v>
      </c>
      <c r="AF22" s="148" t="s">
        <v>931</v>
      </c>
      <c r="AG22" s="148" t="s">
        <v>104</v>
      </c>
      <c r="AI22" s="153" t="s">
        <v>110</v>
      </c>
      <c r="AJ22" s="198">
        <v>30</v>
      </c>
      <c r="AK22" s="198">
        <v>30</v>
      </c>
      <c r="AL22" s="198">
        <v>30</v>
      </c>
      <c r="AM22" s="158"/>
      <c r="AN22" s="158"/>
      <c r="AO22" s="158"/>
      <c r="AP22" s="158"/>
      <c r="AQ22" s="158"/>
      <c r="AR22" s="158"/>
      <c r="AS22" s="158"/>
      <c r="AT22" s="158"/>
      <c r="AU22" s="156">
        <f t="shared" si="0"/>
        <v>90</v>
      </c>
    </row>
    <row r="23" spans="1:47" s="156" customFormat="1" ht="105" x14ac:dyDescent="0.25">
      <c r="A23" s="156">
        <v>203</v>
      </c>
      <c r="B23" s="185" t="s">
        <v>1043</v>
      </c>
      <c r="C23" s="187" t="s">
        <v>974</v>
      </c>
      <c r="D23" s="186">
        <v>42493</v>
      </c>
      <c r="E23" s="185" t="s">
        <v>855</v>
      </c>
      <c r="F23" s="185" t="s">
        <v>1182</v>
      </c>
      <c r="G23" s="187">
        <v>2737</v>
      </c>
      <c r="H23" s="185" t="s">
        <v>104</v>
      </c>
      <c r="I23" s="185" t="s">
        <v>1183</v>
      </c>
      <c r="J23" s="185" t="s">
        <v>1184</v>
      </c>
      <c r="K23" s="185" t="s">
        <v>1185</v>
      </c>
      <c r="L23" s="185" t="s">
        <v>32</v>
      </c>
      <c r="M23" s="185" t="s">
        <v>32</v>
      </c>
      <c r="N23" s="185" t="s">
        <v>104</v>
      </c>
      <c r="P23" s="187">
        <v>60</v>
      </c>
      <c r="Q23" s="185" t="s">
        <v>857</v>
      </c>
      <c r="R23" s="187">
        <v>0</v>
      </c>
      <c r="S23" s="187">
        <v>0</v>
      </c>
      <c r="T23" s="187">
        <v>0</v>
      </c>
      <c r="U23" s="187">
        <v>0</v>
      </c>
      <c r="V23" s="186">
        <v>43588</v>
      </c>
      <c r="W23" s="187">
        <v>60</v>
      </c>
      <c r="X23" s="187">
        <v>0</v>
      </c>
      <c r="Y23" s="187">
        <v>60</v>
      </c>
      <c r="Z23" s="187">
        <v>0</v>
      </c>
      <c r="AA23" s="187">
        <v>0</v>
      </c>
      <c r="AB23" s="187">
        <v>150</v>
      </c>
      <c r="AC23" s="187">
        <v>150</v>
      </c>
      <c r="AD23" s="185" t="s">
        <v>981</v>
      </c>
      <c r="AE23" s="185" t="s">
        <v>108</v>
      </c>
      <c r="AF23" s="185" t="s">
        <v>931</v>
      </c>
      <c r="AG23" s="185" t="s">
        <v>104</v>
      </c>
      <c r="AI23" s="189" t="s">
        <v>110</v>
      </c>
      <c r="AJ23" s="198">
        <v>20</v>
      </c>
      <c r="AK23" s="198">
        <v>20</v>
      </c>
      <c r="AL23" s="198">
        <v>20</v>
      </c>
      <c r="AM23" s="158"/>
      <c r="AN23" s="158"/>
      <c r="AO23" s="158"/>
      <c r="AP23" s="158"/>
      <c r="AQ23" s="158"/>
      <c r="AR23" s="158"/>
      <c r="AS23" s="158"/>
      <c r="AT23" s="158"/>
      <c r="AU23" s="156">
        <f t="shared" si="0"/>
        <v>60</v>
      </c>
    </row>
    <row r="24" spans="1:47" s="160" customFormat="1" ht="45" x14ac:dyDescent="0.25">
      <c r="A24" s="156">
        <v>271</v>
      </c>
      <c r="B24" s="148" t="s">
        <v>942</v>
      </c>
      <c r="C24" s="150" t="s">
        <v>974</v>
      </c>
      <c r="D24" s="157"/>
      <c r="E24" s="148" t="s">
        <v>1695</v>
      </c>
      <c r="F24" s="148" t="s">
        <v>1696</v>
      </c>
      <c r="G24" s="150">
        <v>2857</v>
      </c>
      <c r="H24" s="148" t="s">
        <v>104</v>
      </c>
      <c r="I24" s="148" t="s">
        <v>754</v>
      </c>
      <c r="J24" s="148" t="s">
        <v>206</v>
      </c>
      <c r="K24" s="148" t="s">
        <v>206</v>
      </c>
      <c r="L24" s="148" t="s">
        <v>104</v>
      </c>
      <c r="M24" s="148" t="s">
        <v>944</v>
      </c>
      <c r="N24" s="148" t="s">
        <v>127</v>
      </c>
      <c r="O24" s="156"/>
      <c r="P24" s="150">
        <v>65</v>
      </c>
      <c r="Q24" s="148" t="s">
        <v>1697</v>
      </c>
      <c r="R24" s="150">
        <v>0</v>
      </c>
      <c r="S24" s="150">
        <v>0</v>
      </c>
      <c r="T24" s="150">
        <v>0</v>
      </c>
      <c r="U24" s="150">
        <v>0</v>
      </c>
      <c r="V24" s="157"/>
      <c r="W24" s="150">
        <v>65</v>
      </c>
      <c r="X24" s="150">
        <v>0</v>
      </c>
      <c r="Y24" s="150">
        <v>65</v>
      </c>
      <c r="Z24" s="150">
        <v>0</v>
      </c>
      <c r="AA24" s="150">
        <v>0</v>
      </c>
      <c r="AB24" s="150">
        <v>65</v>
      </c>
      <c r="AC24" s="150">
        <v>65</v>
      </c>
      <c r="AD24" s="148" t="s">
        <v>104</v>
      </c>
      <c r="AE24" s="148" t="s">
        <v>258</v>
      </c>
      <c r="AF24" s="148" t="s">
        <v>104</v>
      </c>
      <c r="AG24" s="148" t="s">
        <v>104</v>
      </c>
      <c r="AH24" s="157"/>
      <c r="AI24" s="153" t="s">
        <v>115</v>
      </c>
      <c r="AJ24" s="198">
        <v>35</v>
      </c>
      <c r="AK24" s="198">
        <v>30</v>
      </c>
      <c r="AL24" s="158"/>
      <c r="AM24" s="158"/>
      <c r="AN24" s="158"/>
      <c r="AO24" s="158"/>
      <c r="AP24" s="158"/>
      <c r="AQ24" s="158"/>
      <c r="AR24" s="158"/>
      <c r="AS24" s="158"/>
      <c r="AT24" s="158"/>
      <c r="AU24" s="156">
        <f t="shared" si="0"/>
        <v>65</v>
      </c>
    </row>
    <row r="25" spans="1:47" s="156" customFormat="1" ht="30" x14ac:dyDescent="0.25">
      <c r="A25" s="156">
        <v>280</v>
      </c>
      <c r="B25" s="148" t="s">
        <v>1741</v>
      </c>
      <c r="C25" s="150" t="s">
        <v>1710</v>
      </c>
      <c r="D25" s="157"/>
      <c r="E25" s="148" t="s">
        <v>1742</v>
      </c>
      <c r="F25" s="148" t="s">
        <v>1743</v>
      </c>
      <c r="G25" s="150">
        <v>2873</v>
      </c>
      <c r="H25" s="148" t="s">
        <v>104</v>
      </c>
      <c r="I25" s="148" t="s">
        <v>469</v>
      </c>
      <c r="J25" s="148" t="s">
        <v>104</v>
      </c>
      <c r="K25" s="148" t="s">
        <v>1744</v>
      </c>
      <c r="L25" s="148" t="s">
        <v>33</v>
      </c>
      <c r="M25" s="148" t="s">
        <v>314</v>
      </c>
      <c r="N25" s="148" t="s">
        <v>104</v>
      </c>
      <c r="P25" s="150">
        <v>63</v>
      </c>
      <c r="Q25" s="148" t="s">
        <v>1745</v>
      </c>
      <c r="R25" s="150">
        <v>0</v>
      </c>
      <c r="S25" s="150">
        <v>0</v>
      </c>
      <c r="T25" s="150">
        <v>63</v>
      </c>
      <c r="U25" s="150">
        <v>63</v>
      </c>
      <c r="V25" s="157"/>
      <c r="W25" s="150">
        <v>0</v>
      </c>
      <c r="X25" s="150">
        <v>63</v>
      </c>
      <c r="Y25" s="150">
        <v>63</v>
      </c>
      <c r="Z25" s="150">
        <v>0</v>
      </c>
      <c r="AA25" s="150">
        <v>0</v>
      </c>
      <c r="AB25" s="150">
        <v>63</v>
      </c>
      <c r="AC25" s="150">
        <v>63</v>
      </c>
      <c r="AD25" s="148" t="s">
        <v>104</v>
      </c>
      <c r="AE25" s="148" t="s">
        <v>108</v>
      </c>
      <c r="AF25" s="148" t="s">
        <v>104</v>
      </c>
      <c r="AG25" s="148" t="s">
        <v>104</v>
      </c>
      <c r="AH25" s="157"/>
      <c r="AI25" s="153" t="s">
        <v>115</v>
      </c>
      <c r="AJ25" s="198">
        <v>63</v>
      </c>
      <c r="AK25" s="158"/>
      <c r="AL25" s="158"/>
      <c r="AM25" s="158"/>
      <c r="AN25" s="158"/>
      <c r="AO25" s="158"/>
      <c r="AP25" s="158"/>
      <c r="AQ25" s="158"/>
      <c r="AR25" s="158"/>
      <c r="AS25" s="158"/>
      <c r="AT25" s="158"/>
      <c r="AU25" s="156">
        <f t="shared" si="0"/>
        <v>63</v>
      </c>
    </row>
    <row r="26" spans="1:47" s="162" customFormat="1" ht="60" x14ac:dyDescent="0.25">
      <c r="A26" s="162">
        <v>98</v>
      </c>
      <c r="B26" s="185" t="s">
        <v>917</v>
      </c>
      <c r="C26" s="187" t="s">
        <v>939</v>
      </c>
      <c r="D26" s="186">
        <v>42132</v>
      </c>
      <c r="E26" s="185" t="s">
        <v>159</v>
      </c>
      <c r="F26" s="185" t="s">
        <v>160</v>
      </c>
      <c r="G26" s="187">
        <v>2580</v>
      </c>
      <c r="H26" s="185" t="s">
        <v>104</v>
      </c>
      <c r="I26" s="185" t="s">
        <v>161</v>
      </c>
      <c r="J26" s="185" t="s">
        <v>1073</v>
      </c>
      <c r="K26" s="185" t="s">
        <v>147</v>
      </c>
      <c r="L26" s="185" t="s">
        <v>63</v>
      </c>
      <c r="M26" s="185" t="s">
        <v>29</v>
      </c>
      <c r="N26" s="185" t="s">
        <v>111</v>
      </c>
      <c r="P26" s="187">
        <v>54</v>
      </c>
      <c r="Q26" s="185" t="s">
        <v>162</v>
      </c>
      <c r="R26" s="187">
        <v>26</v>
      </c>
      <c r="S26" s="187">
        <v>40</v>
      </c>
      <c r="T26" s="187">
        <v>14</v>
      </c>
      <c r="U26" s="187">
        <v>54</v>
      </c>
      <c r="V26" s="186">
        <v>43228</v>
      </c>
      <c r="W26" s="187">
        <v>0</v>
      </c>
      <c r="X26" s="187">
        <v>14</v>
      </c>
      <c r="Y26" s="187">
        <v>14</v>
      </c>
      <c r="Z26" s="187">
        <v>0</v>
      </c>
      <c r="AA26" s="187">
        <v>0</v>
      </c>
      <c r="AB26" s="187">
        <v>90</v>
      </c>
      <c r="AC26" s="187">
        <v>90</v>
      </c>
      <c r="AD26" s="185" t="s">
        <v>112</v>
      </c>
      <c r="AE26" s="185" t="s">
        <v>108</v>
      </c>
      <c r="AF26" s="185" t="s">
        <v>104</v>
      </c>
      <c r="AG26" s="185" t="s">
        <v>104</v>
      </c>
      <c r="AH26" s="155">
        <v>42460</v>
      </c>
      <c r="AI26" s="189" t="s">
        <v>151</v>
      </c>
      <c r="AJ26" s="198">
        <v>14</v>
      </c>
      <c r="AK26" s="158"/>
      <c r="AL26" s="158"/>
      <c r="AM26" s="158"/>
      <c r="AN26" s="158"/>
      <c r="AO26" s="158"/>
      <c r="AP26" s="158"/>
      <c r="AQ26" s="158"/>
      <c r="AR26" s="158"/>
      <c r="AS26" s="158"/>
      <c r="AT26" s="158"/>
      <c r="AU26" s="162">
        <f t="shared" si="0"/>
        <v>14</v>
      </c>
    </row>
    <row r="27" spans="1:47" s="160" customFormat="1" ht="30" x14ac:dyDescent="0.25">
      <c r="A27" s="156">
        <v>290</v>
      </c>
      <c r="B27" s="148" t="s">
        <v>1789</v>
      </c>
      <c r="C27" s="150" t="s">
        <v>1710</v>
      </c>
      <c r="D27" s="157"/>
      <c r="E27" s="148" t="s">
        <v>1790</v>
      </c>
      <c r="F27" s="148" t="s">
        <v>1791</v>
      </c>
      <c r="G27" s="150">
        <v>2884</v>
      </c>
      <c r="H27" s="148" t="s">
        <v>104</v>
      </c>
      <c r="I27" s="148" t="s">
        <v>1792</v>
      </c>
      <c r="J27" s="148" t="s">
        <v>104</v>
      </c>
      <c r="K27" s="148" t="s">
        <v>1793</v>
      </c>
      <c r="L27" s="148" t="s">
        <v>104</v>
      </c>
      <c r="M27" s="148" t="s">
        <v>1257</v>
      </c>
      <c r="N27" s="148" t="s">
        <v>111</v>
      </c>
      <c r="O27" s="156"/>
      <c r="P27" s="150">
        <v>40</v>
      </c>
      <c r="Q27" s="148" t="s">
        <v>1794</v>
      </c>
      <c r="R27" s="150">
        <v>0</v>
      </c>
      <c r="S27" s="150">
        <v>0</v>
      </c>
      <c r="T27" s="150">
        <v>40</v>
      </c>
      <c r="U27" s="150">
        <v>40</v>
      </c>
      <c r="V27" s="157"/>
      <c r="W27" s="150">
        <v>0</v>
      </c>
      <c r="X27" s="150">
        <v>40</v>
      </c>
      <c r="Y27" s="150">
        <v>40</v>
      </c>
      <c r="Z27" s="150">
        <v>0</v>
      </c>
      <c r="AA27" s="150">
        <v>0</v>
      </c>
      <c r="AB27" s="150">
        <v>40</v>
      </c>
      <c r="AC27" s="150">
        <v>40</v>
      </c>
      <c r="AD27" s="148" t="s">
        <v>104</v>
      </c>
      <c r="AE27" s="148" t="s">
        <v>190</v>
      </c>
      <c r="AF27" s="148" t="s">
        <v>104</v>
      </c>
      <c r="AG27" s="148" t="s">
        <v>104</v>
      </c>
      <c r="AH27" s="156"/>
      <c r="AI27" s="153" t="s">
        <v>115</v>
      </c>
      <c r="AJ27" s="198">
        <v>40</v>
      </c>
      <c r="AK27" s="158"/>
      <c r="AL27" s="158"/>
      <c r="AM27" s="158"/>
      <c r="AN27" s="158"/>
      <c r="AO27" s="158"/>
      <c r="AP27" s="158"/>
      <c r="AQ27" s="158"/>
      <c r="AR27" s="158"/>
      <c r="AS27" s="158"/>
      <c r="AT27" s="158"/>
      <c r="AU27" s="156">
        <f t="shared" si="0"/>
        <v>40</v>
      </c>
    </row>
    <row r="28" spans="1:47" s="156" customFormat="1" ht="45" x14ac:dyDescent="0.25">
      <c r="A28" s="156">
        <v>31</v>
      </c>
      <c r="B28" s="148" t="s">
        <v>994</v>
      </c>
      <c r="C28" s="150" t="s">
        <v>974</v>
      </c>
      <c r="D28" s="149">
        <v>42683</v>
      </c>
      <c r="E28" s="148" t="s">
        <v>995</v>
      </c>
      <c r="F28" s="148" t="s">
        <v>996</v>
      </c>
      <c r="G28" s="150">
        <v>2743</v>
      </c>
      <c r="H28" s="148" t="s">
        <v>104</v>
      </c>
      <c r="I28" s="148" t="s">
        <v>997</v>
      </c>
      <c r="J28" s="148" t="s">
        <v>998</v>
      </c>
      <c r="K28" s="148" t="s">
        <v>999</v>
      </c>
      <c r="L28" s="148" t="s">
        <v>192</v>
      </c>
      <c r="M28" s="148" t="s">
        <v>936</v>
      </c>
      <c r="N28" s="148" t="s">
        <v>104</v>
      </c>
      <c r="P28" s="150">
        <v>39</v>
      </c>
      <c r="Q28" s="148" t="s">
        <v>1000</v>
      </c>
      <c r="R28" s="150">
        <v>0</v>
      </c>
      <c r="S28" s="150">
        <v>0</v>
      </c>
      <c r="T28" s="150">
        <v>12</v>
      </c>
      <c r="U28" s="150">
        <v>12</v>
      </c>
      <c r="V28" s="149">
        <v>43778</v>
      </c>
      <c r="W28" s="150">
        <v>27</v>
      </c>
      <c r="X28" s="150">
        <v>12</v>
      </c>
      <c r="Y28" s="150">
        <v>39</v>
      </c>
      <c r="Z28" s="150">
        <v>0</v>
      </c>
      <c r="AA28" s="150">
        <v>0</v>
      </c>
      <c r="AB28" s="150">
        <v>44</v>
      </c>
      <c r="AC28" s="150">
        <v>44</v>
      </c>
      <c r="AD28" s="148" t="s">
        <v>368</v>
      </c>
      <c r="AE28" s="148" t="s">
        <v>258</v>
      </c>
      <c r="AF28" s="148" t="s">
        <v>940</v>
      </c>
      <c r="AG28" s="148" t="s">
        <v>104</v>
      </c>
      <c r="AI28" s="153" t="s">
        <v>115</v>
      </c>
      <c r="AJ28" s="198">
        <v>39</v>
      </c>
      <c r="AK28" s="158"/>
      <c r="AL28" s="158"/>
      <c r="AM28" s="158"/>
      <c r="AN28" s="158"/>
      <c r="AO28" s="158"/>
      <c r="AP28" s="158"/>
      <c r="AQ28" s="158"/>
      <c r="AR28" s="158"/>
      <c r="AS28" s="158"/>
      <c r="AT28" s="158"/>
      <c r="AU28" s="156">
        <f t="shared" si="0"/>
        <v>39</v>
      </c>
    </row>
    <row r="29" spans="1:47" s="156" customFormat="1" ht="45" x14ac:dyDescent="0.25">
      <c r="A29" s="156">
        <v>103</v>
      </c>
      <c r="B29" s="148" t="s">
        <v>938</v>
      </c>
      <c r="C29" s="150" t="s">
        <v>939</v>
      </c>
      <c r="D29" s="149">
        <v>42515</v>
      </c>
      <c r="E29" s="148" t="s">
        <v>193</v>
      </c>
      <c r="F29" s="148" t="s">
        <v>194</v>
      </c>
      <c r="G29" s="150">
        <v>2519</v>
      </c>
      <c r="H29" s="148" t="s">
        <v>104</v>
      </c>
      <c r="I29" s="148" t="s">
        <v>195</v>
      </c>
      <c r="J29" s="148" t="s">
        <v>196</v>
      </c>
      <c r="K29" s="148" t="s">
        <v>197</v>
      </c>
      <c r="L29" s="148" t="s">
        <v>104</v>
      </c>
      <c r="M29" s="148" t="s">
        <v>941</v>
      </c>
      <c r="N29" s="148" t="s">
        <v>107</v>
      </c>
      <c r="P29" s="150">
        <v>39</v>
      </c>
      <c r="Q29" s="148" t="s">
        <v>198</v>
      </c>
      <c r="R29" s="150">
        <v>0</v>
      </c>
      <c r="S29" s="150">
        <v>0</v>
      </c>
      <c r="T29" s="150">
        <v>39</v>
      </c>
      <c r="U29" s="150">
        <v>39</v>
      </c>
      <c r="V29" s="149">
        <v>43610</v>
      </c>
      <c r="W29" s="150">
        <v>0</v>
      </c>
      <c r="X29" s="150">
        <v>39</v>
      </c>
      <c r="Y29" s="150">
        <v>39</v>
      </c>
      <c r="Z29" s="150">
        <v>0</v>
      </c>
      <c r="AA29" s="150">
        <v>0</v>
      </c>
      <c r="AB29" s="150">
        <v>39</v>
      </c>
      <c r="AC29" s="150">
        <v>39</v>
      </c>
      <c r="AD29" s="148" t="s">
        <v>112</v>
      </c>
      <c r="AE29" s="148" t="s">
        <v>190</v>
      </c>
      <c r="AF29" s="148" t="s">
        <v>949</v>
      </c>
      <c r="AG29" s="148" t="s">
        <v>104</v>
      </c>
      <c r="AI29" s="153" t="s">
        <v>115</v>
      </c>
      <c r="AJ29" s="198">
        <v>39</v>
      </c>
      <c r="AK29" s="158"/>
      <c r="AL29" s="158"/>
      <c r="AM29" s="158"/>
      <c r="AN29" s="158"/>
      <c r="AO29" s="158"/>
      <c r="AP29" s="158"/>
      <c r="AQ29" s="158"/>
      <c r="AR29" s="158"/>
      <c r="AS29" s="158"/>
      <c r="AT29" s="158"/>
      <c r="AU29" s="156">
        <f t="shared" si="0"/>
        <v>39</v>
      </c>
    </row>
    <row r="30" spans="1:47" s="162" customFormat="1" ht="30" x14ac:dyDescent="0.25">
      <c r="A30" s="162">
        <v>124</v>
      </c>
      <c r="B30" s="185" t="s">
        <v>1098</v>
      </c>
      <c r="C30" s="187" t="s">
        <v>939</v>
      </c>
      <c r="D30" s="186">
        <v>42447</v>
      </c>
      <c r="E30" s="185" t="s">
        <v>233</v>
      </c>
      <c r="F30" s="185" t="s">
        <v>234</v>
      </c>
      <c r="G30" s="187">
        <v>2689</v>
      </c>
      <c r="H30" s="185" t="s">
        <v>104</v>
      </c>
      <c r="I30" s="185" t="s">
        <v>215</v>
      </c>
      <c r="J30" s="185" t="s">
        <v>235</v>
      </c>
      <c r="K30" s="185" t="s">
        <v>236</v>
      </c>
      <c r="L30" s="185" t="s">
        <v>32</v>
      </c>
      <c r="M30" s="185" t="s">
        <v>32</v>
      </c>
      <c r="N30" s="185" t="s">
        <v>104</v>
      </c>
      <c r="P30" s="187">
        <v>39</v>
      </c>
      <c r="Q30" s="185" t="s">
        <v>237</v>
      </c>
      <c r="R30" s="187">
        <v>0</v>
      </c>
      <c r="S30" s="187">
        <v>0</v>
      </c>
      <c r="T30" s="187">
        <v>1</v>
      </c>
      <c r="U30" s="187">
        <v>1</v>
      </c>
      <c r="V30" s="186">
        <v>43542</v>
      </c>
      <c r="W30" s="187">
        <v>38</v>
      </c>
      <c r="X30" s="187">
        <v>1</v>
      </c>
      <c r="Y30" s="187">
        <v>39</v>
      </c>
      <c r="Z30" s="187">
        <v>0</v>
      </c>
      <c r="AA30" s="187">
        <v>0</v>
      </c>
      <c r="AB30" s="187">
        <v>65</v>
      </c>
      <c r="AC30" s="187">
        <v>65</v>
      </c>
      <c r="AD30" s="185" t="s">
        <v>112</v>
      </c>
      <c r="AE30" s="185" t="s">
        <v>108</v>
      </c>
      <c r="AF30" s="185" t="s">
        <v>104</v>
      </c>
      <c r="AG30" s="185" t="s">
        <v>104</v>
      </c>
      <c r="AI30" s="189" t="s">
        <v>151</v>
      </c>
      <c r="AJ30" s="198">
        <v>19</v>
      </c>
      <c r="AK30" s="198">
        <v>20</v>
      </c>
      <c r="AL30" s="158"/>
      <c r="AM30" s="158"/>
      <c r="AN30" s="158"/>
      <c r="AO30" s="158"/>
      <c r="AP30" s="158"/>
      <c r="AQ30" s="158"/>
      <c r="AR30" s="158"/>
      <c r="AS30" s="158"/>
      <c r="AT30" s="158"/>
      <c r="AU30" s="162">
        <f t="shared" si="0"/>
        <v>39</v>
      </c>
    </row>
    <row r="31" spans="1:47" s="156" customFormat="1" ht="30" x14ac:dyDescent="0.25">
      <c r="A31" s="156">
        <v>123</v>
      </c>
      <c r="B31" s="185" t="s">
        <v>1098</v>
      </c>
      <c r="C31" s="187" t="s">
        <v>939</v>
      </c>
      <c r="D31" s="186">
        <v>42447</v>
      </c>
      <c r="E31" s="185" t="s">
        <v>233</v>
      </c>
      <c r="F31" s="185" t="s">
        <v>234</v>
      </c>
      <c r="G31" s="187">
        <v>2689</v>
      </c>
      <c r="H31" s="185" t="s">
        <v>104</v>
      </c>
      <c r="I31" s="185" t="s">
        <v>215</v>
      </c>
      <c r="J31" s="185" t="s">
        <v>235</v>
      </c>
      <c r="K31" s="185" t="s">
        <v>236</v>
      </c>
      <c r="L31" s="185" t="s">
        <v>32</v>
      </c>
      <c r="M31" s="185" t="s">
        <v>32</v>
      </c>
      <c r="N31" s="185" t="s">
        <v>104</v>
      </c>
      <c r="P31" s="187">
        <v>26</v>
      </c>
      <c r="Q31" s="185" t="s">
        <v>237</v>
      </c>
      <c r="R31" s="187">
        <v>0</v>
      </c>
      <c r="S31" s="187">
        <v>0</v>
      </c>
      <c r="T31" s="187">
        <v>0</v>
      </c>
      <c r="U31" s="187">
        <v>0</v>
      </c>
      <c r="V31" s="186">
        <v>43542</v>
      </c>
      <c r="W31" s="187">
        <v>26</v>
      </c>
      <c r="X31" s="187">
        <v>0</v>
      </c>
      <c r="Y31" s="187">
        <v>26</v>
      </c>
      <c r="Z31" s="187">
        <v>0</v>
      </c>
      <c r="AA31" s="187">
        <v>0</v>
      </c>
      <c r="AB31" s="187">
        <v>65</v>
      </c>
      <c r="AC31" s="187">
        <v>65</v>
      </c>
      <c r="AD31" s="185" t="s">
        <v>121</v>
      </c>
      <c r="AE31" s="185" t="s">
        <v>108</v>
      </c>
      <c r="AF31" s="185" t="s">
        <v>104</v>
      </c>
      <c r="AG31" s="185" t="s">
        <v>104</v>
      </c>
      <c r="AI31" s="189" t="s">
        <v>151</v>
      </c>
      <c r="AJ31" s="198">
        <v>13</v>
      </c>
      <c r="AK31" s="198">
        <v>13</v>
      </c>
      <c r="AL31" s="158"/>
      <c r="AM31" s="158"/>
      <c r="AN31" s="158"/>
      <c r="AO31" s="158"/>
      <c r="AP31" s="158"/>
      <c r="AQ31" s="158"/>
      <c r="AR31" s="158"/>
      <c r="AS31" s="158"/>
      <c r="AT31" s="158"/>
      <c r="AU31" s="156">
        <f t="shared" si="0"/>
        <v>26</v>
      </c>
    </row>
    <row r="32" spans="1:47" s="162" customFormat="1" ht="30" x14ac:dyDescent="0.25">
      <c r="A32" s="162">
        <v>86</v>
      </c>
      <c r="B32" s="185" t="s">
        <v>1043</v>
      </c>
      <c r="C32" s="187" t="s">
        <v>939</v>
      </c>
      <c r="D32" s="186">
        <v>42156</v>
      </c>
      <c r="E32" s="185" t="s">
        <v>170</v>
      </c>
      <c r="F32" s="185" t="s">
        <v>171</v>
      </c>
      <c r="G32" s="187">
        <v>2581</v>
      </c>
      <c r="H32" s="185" t="s">
        <v>104</v>
      </c>
      <c r="I32" s="185" t="s">
        <v>172</v>
      </c>
      <c r="J32" s="185" t="s">
        <v>172</v>
      </c>
      <c r="K32" s="185" t="s">
        <v>173</v>
      </c>
      <c r="L32" s="185" t="s">
        <v>32</v>
      </c>
      <c r="M32" s="185" t="s">
        <v>32</v>
      </c>
      <c r="N32" s="185" t="s">
        <v>111</v>
      </c>
      <c r="P32" s="187">
        <v>36</v>
      </c>
      <c r="Q32" s="185" t="s">
        <v>174</v>
      </c>
      <c r="R32" s="187">
        <v>13</v>
      </c>
      <c r="S32" s="187">
        <v>35</v>
      </c>
      <c r="T32" s="187">
        <v>0</v>
      </c>
      <c r="U32" s="187">
        <v>36</v>
      </c>
      <c r="V32" s="186">
        <v>43252</v>
      </c>
      <c r="W32" s="187">
        <v>0</v>
      </c>
      <c r="X32" s="187">
        <v>1</v>
      </c>
      <c r="Y32" s="187">
        <v>1</v>
      </c>
      <c r="Z32" s="187">
        <v>0</v>
      </c>
      <c r="AA32" s="187">
        <v>0</v>
      </c>
      <c r="AB32" s="187">
        <v>60</v>
      </c>
      <c r="AC32" s="187">
        <v>60</v>
      </c>
      <c r="AD32" s="185" t="s">
        <v>112</v>
      </c>
      <c r="AE32" s="185" t="s">
        <v>108</v>
      </c>
      <c r="AF32" s="185" t="s">
        <v>104</v>
      </c>
      <c r="AG32" s="185" t="s">
        <v>104</v>
      </c>
      <c r="AH32" s="155">
        <v>42460</v>
      </c>
      <c r="AI32" s="189" t="s">
        <v>148</v>
      </c>
      <c r="AJ32" s="198">
        <v>1</v>
      </c>
      <c r="AK32" s="158"/>
      <c r="AL32" s="158"/>
      <c r="AM32" s="158"/>
      <c r="AN32" s="158"/>
      <c r="AO32" s="158"/>
      <c r="AP32" s="158"/>
      <c r="AQ32" s="158"/>
      <c r="AR32" s="158"/>
      <c r="AS32" s="158"/>
      <c r="AT32" s="158"/>
      <c r="AU32" s="162">
        <f t="shared" si="0"/>
        <v>1</v>
      </c>
    </row>
    <row r="33" spans="1:47" s="162" customFormat="1" ht="30" x14ac:dyDescent="0.25">
      <c r="A33" s="162">
        <v>87</v>
      </c>
      <c r="B33" s="185" t="s">
        <v>1043</v>
      </c>
      <c r="C33" s="187" t="s">
        <v>939</v>
      </c>
      <c r="D33" s="186">
        <v>42156</v>
      </c>
      <c r="E33" s="185" t="s">
        <v>170</v>
      </c>
      <c r="F33" s="185" t="s">
        <v>171</v>
      </c>
      <c r="G33" s="187">
        <v>2581</v>
      </c>
      <c r="H33" s="185" t="s">
        <v>104</v>
      </c>
      <c r="I33" s="185" t="s">
        <v>172</v>
      </c>
      <c r="J33" s="185" t="s">
        <v>172</v>
      </c>
      <c r="K33" s="185" t="s">
        <v>173</v>
      </c>
      <c r="L33" s="185" t="s">
        <v>32</v>
      </c>
      <c r="M33" s="185" t="s">
        <v>32</v>
      </c>
      <c r="N33" s="185" t="s">
        <v>111</v>
      </c>
      <c r="P33" s="187">
        <v>24</v>
      </c>
      <c r="Q33" s="185" t="s">
        <v>174</v>
      </c>
      <c r="R33" s="187">
        <v>7</v>
      </c>
      <c r="S33" s="187">
        <v>14</v>
      </c>
      <c r="T33" s="187">
        <v>5</v>
      </c>
      <c r="U33" s="187">
        <v>24</v>
      </c>
      <c r="V33" s="186">
        <v>43252</v>
      </c>
      <c r="W33" s="187">
        <v>0</v>
      </c>
      <c r="X33" s="187">
        <v>10</v>
      </c>
      <c r="Y33" s="187">
        <v>10</v>
      </c>
      <c r="Z33" s="187">
        <v>0</v>
      </c>
      <c r="AA33" s="187">
        <v>0</v>
      </c>
      <c r="AB33" s="187">
        <v>60</v>
      </c>
      <c r="AC33" s="187">
        <v>60</v>
      </c>
      <c r="AD33" s="185" t="s">
        <v>121</v>
      </c>
      <c r="AE33" s="185" t="s">
        <v>108</v>
      </c>
      <c r="AF33" s="185" t="s">
        <v>104</v>
      </c>
      <c r="AG33" s="185" t="s">
        <v>104</v>
      </c>
      <c r="AH33" s="155">
        <v>42460</v>
      </c>
      <c r="AI33" s="189" t="s">
        <v>148</v>
      </c>
      <c r="AJ33" s="198">
        <v>10</v>
      </c>
      <c r="AK33" s="158"/>
      <c r="AL33" s="158"/>
      <c r="AM33" s="158"/>
      <c r="AN33" s="158"/>
      <c r="AO33" s="158"/>
      <c r="AP33" s="158"/>
      <c r="AQ33" s="158"/>
      <c r="AR33" s="158"/>
      <c r="AS33" s="158"/>
      <c r="AT33" s="158"/>
      <c r="AU33" s="162">
        <f t="shared" si="0"/>
        <v>10</v>
      </c>
    </row>
    <row r="34" spans="1:47" s="156" customFormat="1" ht="45" x14ac:dyDescent="0.25">
      <c r="A34" s="156">
        <v>128</v>
      </c>
      <c r="B34" s="185" t="s">
        <v>1104</v>
      </c>
      <c r="C34" s="187" t="s">
        <v>939</v>
      </c>
      <c r="D34" s="186">
        <v>42212</v>
      </c>
      <c r="E34" s="185" t="s">
        <v>116</v>
      </c>
      <c r="F34" s="185" t="s">
        <v>117</v>
      </c>
      <c r="G34" s="187">
        <v>2588</v>
      </c>
      <c r="H34" s="185" t="s">
        <v>104</v>
      </c>
      <c r="I34" s="185" t="s">
        <v>118</v>
      </c>
      <c r="J34" s="185" t="s">
        <v>119</v>
      </c>
      <c r="K34" s="185" t="s">
        <v>120</v>
      </c>
      <c r="L34" s="185" t="s">
        <v>104</v>
      </c>
      <c r="M34" s="185" t="s">
        <v>104</v>
      </c>
      <c r="N34" s="185" t="s">
        <v>107</v>
      </c>
      <c r="P34" s="187">
        <v>51</v>
      </c>
      <c r="Q34" s="185" t="s">
        <v>122</v>
      </c>
      <c r="R34" s="187">
        <v>23</v>
      </c>
      <c r="S34" s="187">
        <v>47</v>
      </c>
      <c r="T34" s="187">
        <v>26</v>
      </c>
      <c r="U34" s="187">
        <v>51</v>
      </c>
      <c r="V34" s="186">
        <v>43308</v>
      </c>
      <c r="W34" s="187">
        <v>0</v>
      </c>
      <c r="X34" s="187">
        <v>4</v>
      </c>
      <c r="Y34" s="187">
        <v>4</v>
      </c>
      <c r="Z34" s="187">
        <v>0</v>
      </c>
      <c r="AA34" s="187">
        <v>0</v>
      </c>
      <c r="AB34" s="187">
        <v>85</v>
      </c>
      <c r="AC34" s="187">
        <v>85</v>
      </c>
      <c r="AD34" s="185" t="s">
        <v>112</v>
      </c>
      <c r="AE34" s="185" t="s">
        <v>108</v>
      </c>
      <c r="AF34" s="185" t="s">
        <v>104</v>
      </c>
      <c r="AG34" s="185" t="s">
        <v>104</v>
      </c>
      <c r="AH34" s="152">
        <v>42825</v>
      </c>
      <c r="AI34" s="189" t="s">
        <v>148</v>
      </c>
      <c r="AJ34" s="198">
        <v>4</v>
      </c>
      <c r="AK34" s="158"/>
      <c r="AL34" s="158"/>
      <c r="AM34" s="158"/>
      <c r="AN34" s="158"/>
      <c r="AO34" s="158"/>
      <c r="AP34" s="158"/>
      <c r="AQ34" s="158"/>
      <c r="AR34" s="158"/>
      <c r="AS34" s="158"/>
      <c r="AT34" s="158"/>
      <c r="AU34" s="156">
        <f t="shared" si="0"/>
        <v>4</v>
      </c>
    </row>
    <row r="35" spans="1:47" s="156" customFormat="1" ht="45" x14ac:dyDescent="0.25">
      <c r="A35" s="156">
        <v>127</v>
      </c>
      <c r="B35" s="148" t="s">
        <v>1104</v>
      </c>
      <c r="C35" s="150" t="s">
        <v>939</v>
      </c>
      <c r="D35" s="149">
        <v>42212</v>
      </c>
      <c r="E35" s="148" t="s">
        <v>116</v>
      </c>
      <c r="F35" s="148" t="s">
        <v>117</v>
      </c>
      <c r="G35" s="150">
        <v>2588</v>
      </c>
      <c r="H35" s="148" t="s">
        <v>104</v>
      </c>
      <c r="I35" s="148" t="s">
        <v>118</v>
      </c>
      <c r="J35" s="148" t="s">
        <v>119</v>
      </c>
      <c r="K35" s="148" t="s">
        <v>120</v>
      </c>
      <c r="L35" s="148" t="s">
        <v>104</v>
      </c>
      <c r="M35" s="148" t="s">
        <v>104</v>
      </c>
      <c r="N35" s="148" t="s">
        <v>107</v>
      </c>
      <c r="P35" s="150">
        <v>34</v>
      </c>
      <c r="Q35" s="148" t="s">
        <v>122</v>
      </c>
      <c r="R35" s="150">
        <v>16</v>
      </c>
      <c r="S35" s="150">
        <v>29</v>
      </c>
      <c r="T35" s="150">
        <v>19</v>
      </c>
      <c r="U35" s="150">
        <v>34</v>
      </c>
      <c r="V35" s="149">
        <v>43308</v>
      </c>
      <c r="W35" s="150">
        <v>0</v>
      </c>
      <c r="X35" s="150">
        <v>5</v>
      </c>
      <c r="Y35" s="150">
        <v>5</v>
      </c>
      <c r="Z35" s="150">
        <v>0</v>
      </c>
      <c r="AA35" s="150">
        <v>0</v>
      </c>
      <c r="AB35" s="150">
        <v>85</v>
      </c>
      <c r="AC35" s="150">
        <v>85</v>
      </c>
      <c r="AD35" s="148" t="s">
        <v>121</v>
      </c>
      <c r="AE35" s="148" t="s">
        <v>108</v>
      </c>
      <c r="AF35" s="148" t="s">
        <v>104</v>
      </c>
      <c r="AG35" s="148" t="s">
        <v>104</v>
      </c>
      <c r="AH35" s="155">
        <v>42825</v>
      </c>
      <c r="AI35" s="153" t="s">
        <v>148</v>
      </c>
      <c r="AJ35" s="198">
        <v>5</v>
      </c>
      <c r="AK35" s="158"/>
      <c r="AL35" s="158"/>
      <c r="AM35" s="158"/>
      <c r="AN35" s="158"/>
      <c r="AO35" s="158"/>
      <c r="AP35" s="158"/>
      <c r="AQ35" s="158"/>
      <c r="AR35" s="158"/>
      <c r="AS35" s="158"/>
      <c r="AT35" s="158"/>
      <c r="AU35" s="156">
        <f t="shared" si="0"/>
        <v>5</v>
      </c>
    </row>
    <row r="36" spans="1:47" s="156" customFormat="1" ht="30" x14ac:dyDescent="0.25">
      <c r="A36" s="156">
        <v>205</v>
      </c>
      <c r="B36" s="148" t="s">
        <v>1186</v>
      </c>
      <c r="C36" s="150" t="s">
        <v>974</v>
      </c>
      <c r="D36" s="149">
        <v>42549</v>
      </c>
      <c r="E36" s="148" t="s">
        <v>853</v>
      </c>
      <c r="F36" s="148" t="s">
        <v>1187</v>
      </c>
      <c r="G36" s="150">
        <v>2738</v>
      </c>
      <c r="H36" s="148" t="s">
        <v>104</v>
      </c>
      <c r="I36" s="148" t="s">
        <v>469</v>
      </c>
      <c r="J36" s="148" t="s">
        <v>1188</v>
      </c>
      <c r="K36" s="148" t="s">
        <v>1189</v>
      </c>
      <c r="L36" s="148" t="s">
        <v>63</v>
      </c>
      <c r="M36" s="148" t="s">
        <v>29</v>
      </c>
      <c r="N36" s="148" t="s">
        <v>104</v>
      </c>
      <c r="P36" s="150">
        <v>30</v>
      </c>
      <c r="Q36" s="148" t="s">
        <v>858</v>
      </c>
      <c r="R36" s="150">
        <v>0</v>
      </c>
      <c r="S36" s="150">
        <v>0</v>
      </c>
      <c r="T36" s="150">
        <v>0</v>
      </c>
      <c r="U36" s="150">
        <v>0</v>
      </c>
      <c r="V36" s="149">
        <v>43644</v>
      </c>
      <c r="W36" s="150">
        <v>30</v>
      </c>
      <c r="X36" s="150">
        <v>0</v>
      </c>
      <c r="Y36" s="150">
        <v>30</v>
      </c>
      <c r="Z36" s="150">
        <v>0</v>
      </c>
      <c r="AA36" s="150">
        <v>0</v>
      </c>
      <c r="AB36" s="150">
        <v>50</v>
      </c>
      <c r="AC36" s="150">
        <v>50</v>
      </c>
      <c r="AD36" s="148" t="s">
        <v>368</v>
      </c>
      <c r="AE36" s="148" t="s">
        <v>108</v>
      </c>
      <c r="AF36" s="148" t="s">
        <v>931</v>
      </c>
      <c r="AG36" s="148" t="s">
        <v>104</v>
      </c>
      <c r="AI36" s="153" t="s">
        <v>110</v>
      </c>
      <c r="AJ36" s="198">
        <v>15</v>
      </c>
      <c r="AK36" s="198">
        <v>15</v>
      </c>
      <c r="AL36" s="158"/>
      <c r="AM36" s="158"/>
      <c r="AN36" s="158"/>
      <c r="AO36" s="158"/>
      <c r="AP36" s="158"/>
      <c r="AQ36" s="158"/>
      <c r="AR36" s="158"/>
      <c r="AS36" s="158"/>
      <c r="AT36" s="158"/>
      <c r="AU36" s="156">
        <f t="shared" si="0"/>
        <v>30</v>
      </c>
    </row>
    <row r="37" spans="1:47" s="160" customFormat="1" ht="30" x14ac:dyDescent="0.25">
      <c r="A37" s="156">
        <v>206</v>
      </c>
      <c r="B37" s="185" t="s">
        <v>1186</v>
      </c>
      <c r="C37" s="187" t="s">
        <v>974</v>
      </c>
      <c r="D37" s="186">
        <v>42549</v>
      </c>
      <c r="E37" s="185" t="s">
        <v>853</v>
      </c>
      <c r="F37" s="185" t="s">
        <v>1187</v>
      </c>
      <c r="G37" s="187">
        <v>2738</v>
      </c>
      <c r="H37" s="185" t="s">
        <v>104</v>
      </c>
      <c r="I37" s="185" t="s">
        <v>469</v>
      </c>
      <c r="J37" s="185" t="s">
        <v>1188</v>
      </c>
      <c r="K37" s="185" t="s">
        <v>1189</v>
      </c>
      <c r="L37" s="185" t="s">
        <v>63</v>
      </c>
      <c r="M37" s="185" t="s">
        <v>29</v>
      </c>
      <c r="N37" s="185" t="s">
        <v>104</v>
      </c>
      <c r="O37" s="156"/>
      <c r="P37" s="187">
        <v>20</v>
      </c>
      <c r="Q37" s="185" t="s">
        <v>858</v>
      </c>
      <c r="R37" s="187">
        <v>0</v>
      </c>
      <c r="S37" s="187">
        <v>0</v>
      </c>
      <c r="T37" s="187">
        <v>0</v>
      </c>
      <c r="U37" s="187">
        <v>0</v>
      </c>
      <c r="V37" s="186">
        <v>43644</v>
      </c>
      <c r="W37" s="187">
        <v>20</v>
      </c>
      <c r="X37" s="187">
        <v>0</v>
      </c>
      <c r="Y37" s="187">
        <v>20</v>
      </c>
      <c r="Z37" s="187">
        <v>0</v>
      </c>
      <c r="AA37" s="187">
        <v>0</v>
      </c>
      <c r="AB37" s="187">
        <v>50</v>
      </c>
      <c r="AC37" s="187">
        <v>50</v>
      </c>
      <c r="AD37" s="185" t="s">
        <v>981</v>
      </c>
      <c r="AE37" s="185" t="s">
        <v>108</v>
      </c>
      <c r="AF37" s="185" t="s">
        <v>931</v>
      </c>
      <c r="AG37" s="185" t="s">
        <v>104</v>
      </c>
      <c r="AH37" s="156"/>
      <c r="AI37" s="189" t="s">
        <v>110</v>
      </c>
      <c r="AJ37" s="198">
        <v>10</v>
      </c>
      <c r="AK37" s="198">
        <v>10</v>
      </c>
      <c r="AL37" s="158"/>
      <c r="AM37" s="158"/>
      <c r="AN37" s="158"/>
      <c r="AO37" s="158"/>
      <c r="AP37" s="158"/>
      <c r="AQ37" s="158"/>
      <c r="AR37" s="158"/>
      <c r="AS37" s="158"/>
      <c r="AT37" s="158"/>
      <c r="AU37" s="156">
        <f t="shared" si="0"/>
        <v>20</v>
      </c>
    </row>
    <row r="38" spans="1:47" s="156" customFormat="1" ht="45" x14ac:dyDescent="0.25">
      <c r="A38" s="156">
        <v>287</v>
      </c>
      <c r="B38" s="148" t="s">
        <v>1775</v>
      </c>
      <c r="C38" s="150" t="s">
        <v>1710</v>
      </c>
      <c r="D38" s="157"/>
      <c r="E38" s="148" t="s">
        <v>1776</v>
      </c>
      <c r="F38" s="148" t="s">
        <v>1777</v>
      </c>
      <c r="G38" s="150">
        <v>2881</v>
      </c>
      <c r="H38" s="148" t="s">
        <v>104</v>
      </c>
      <c r="I38" s="148" t="s">
        <v>58</v>
      </c>
      <c r="J38" s="148" t="s">
        <v>104</v>
      </c>
      <c r="K38" s="148" t="s">
        <v>1778</v>
      </c>
      <c r="L38" s="148" t="s">
        <v>104</v>
      </c>
      <c r="M38" s="148" t="s">
        <v>1707</v>
      </c>
      <c r="N38" s="148" t="s">
        <v>111</v>
      </c>
      <c r="P38" s="150">
        <v>25</v>
      </c>
      <c r="Q38" s="148" t="s">
        <v>1779</v>
      </c>
      <c r="R38" s="150">
        <v>0</v>
      </c>
      <c r="S38" s="150">
        <v>0</v>
      </c>
      <c r="T38" s="150">
        <v>0</v>
      </c>
      <c r="U38" s="150">
        <v>0</v>
      </c>
      <c r="V38" s="157"/>
      <c r="W38" s="150">
        <v>25</v>
      </c>
      <c r="X38" s="150">
        <v>0</v>
      </c>
      <c r="Y38" s="150">
        <v>25</v>
      </c>
      <c r="Z38" s="150">
        <v>0</v>
      </c>
      <c r="AA38" s="150">
        <v>0</v>
      </c>
      <c r="AB38" s="150">
        <v>25</v>
      </c>
      <c r="AC38" s="150">
        <v>25</v>
      </c>
      <c r="AD38" s="148" t="s">
        <v>104</v>
      </c>
      <c r="AE38" s="148" t="s">
        <v>258</v>
      </c>
      <c r="AF38" s="148" t="s">
        <v>104</v>
      </c>
      <c r="AG38" s="148" t="s">
        <v>104</v>
      </c>
      <c r="AI38" s="153" t="s">
        <v>115</v>
      </c>
      <c r="AJ38" s="198">
        <v>25</v>
      </c>
      <c r="AK38" s="158"/>
      <c r="AL38" s="158"/>
      <c r="AM38" s="158"/>
      <c r="AN38" s="158"/>
      <c r="AO38" s="158"/>
      <c r="AP38" s="158"/>
      <c r="AQ38" s="158"/>
      <c r="AR38" s="158"/>
      <c r="AS38" s="158"/>
      <c r="AT38" s="158"/>
      <c r="AU38" s="156">
        <f t="shared" si="0"/>
        <v>25</v>
      </c>
    </row>
    <row r="39" spans="1:47" s="160" customFormat="1" ht="30" x14ac:dyDescent="0.25">
      <c r="A39" s="156">
        <v>10</v>
      </c>
      <c r="B39" s="185" t="s">
        <v>950</v>
      </c>
      <c r="C39" s="187" t="s">
        <v>951</v>
      </c>
      <c r="D39" s="157"/>
      <c r="E39" s="185" t="s">
        <v>104</v>
      </c>
      <c r="F39" s="185" t="s">
        <v>259</v>
      </c>
      <c r="G39" s="187">
        <v>2430</v>
      </c>
      <c r="H39" s="185" t="s">
        <v>952</v>
      </c>
      <c r="I39" s="185" t="s">
        <v>260</v>
      </c>
      <c r="J39" s="185" t="s">
        <v>261</v>
      </c>
      <c r="K39" s="185" t="s">
        <v>262</v>
      </c>
      <c r="L39" s="185" t="s">
        <v>104</v>
      </c>
      <c r="M39" s="185" t="s">
        <v>948</v>
      </c>
      <c r="N39" s="185" t="s">
        <v>107</v>
      </c>
      <c r="O39" s="156"/>
      <c r="P39" s="187">
        <v>14</v>
      </c>
      <c r="Q39" s="185" t="s">
        <v>263</v>
      </c>
      <c r="R39" s="187">
        <v>0</v>
      </c>
      <c r="S39" s="187">
        <v>0</v>
      </c>
      <c r="T39" s="187">
        <v>0</v>
      </c>
      <c r="U39" s="187">
        <v>0</v>
      </c>
      <c r="V39" s="157"/>
      <c r="W39" s="187">
        <v>14</v>
      </c>
      <c r="X39" s="187">
        <v>0</v>
      </c>
      <c r="Y39" s="187">
        <v>14</v>
      </c>
      <c r="Z39" s="187">
        <v>0</v>
      </c>
      <c r="AA39" s="187">
        <v>0</v>
      </c>
      <c r="AB39" s="187">
        <v>14</v>
      </c>
      <c r="AC39" s="187">
        <v>14</v>
      </c>
      <c r="AD39" s="185" t="s">
        <v>121</v>
      </c>
      <c r="AE39" s="185" t="s">
        <v>190</v>
      </c>
      <c r="AF39" s="185" t="s">
        <v>949</v>
      </c>
      <c r="AG39" s="185" t="s">
        <v>201</v>
      </c>
      <c r="AH39" s="156"/>
      <c r="AI39" s="189" t="s">
        <v>264</v>
      </c>
      <c r="AJ39" s="198">
        <v>14</v>
      </c>
      <c r="AK39" s="158"/>
      <c r="AL39" s="158"/>
      <c r="AM39" s="158"/>
      <c r="AN39" s="158"/>
      <c r="AO39" s="158"/>
      <c r="AP39" s="158"/>
      <c r="AQ39" s="158"/>
      <c r="AR39" s="158"/>
      <c r="AS39" s="158"/>
      <c r="AT39" s="158"/>
      <c r="AU39" s="156">
        <f t="shared" si="0"/>
        <v>14</v>
      </c>
    </row>
    <row r="40" spans="1:47" s="156" customFormat="1" ht="30" x14ac:dyDescent="0.25">
      <c r="A40" s="156">
        <v>9</v>
      </c>
      <c r="B40" s="148" t="s">
        <v>946</v>
      </c>
      <c r="C40" s="150" t="s">
        <v>943</v>
      </c>
      <c r="D40" s="149">
        <v>38621</v>
      </c>
      <c r="E40" s="148" t="s">
        <v>265</v>
      </c>
      <c r="F40" s="148" t="s">
        <v>259</v>
      </c>
      <c r="G40" s="150">
        <v>1822</v>
      </c>
      <c r="H40" s="148" t="s">
        <v>947</v>
      </c>
      <c r="I40" s="148" t="s">
        <v>260</v>
      </c>
      <c r="J40" s="148" t="s">
        <v>266</v>
      </c>
      <c r="K40" s="148" t="s">
        <v>262</v>
      </c>
      <c r="L40" s="148" t="s">
        <v>104</v>
      </c>
      <c r="M40" s="148" t="s">
        <v>948</v>
      </c>
      <c r="N40" s="148" t="s">
        <v>107</v>
      </c>
      <c r="P40" s="150">
        <v>24</v>
      </c>
      <c r="Q40" s="148" t="s">
        <v>267</v>
      </c>
      <c r="R40" s="150">
        <v>0</v>
      </c>
      <c r="S40" s="150">
        <v>22</v>
      </c>
      <c r="T40" s="150">
        <v>0</v>
      </c>
      <c r="U40" s="150">
        <v>22</v>
      </c>
      <c r="V40" s="149">
        <v>39717</v>
      </c>
      <c r="W40" s="150">
        <v>2</v>
      </c>
      <c r="X40" s="150">
        <v>0</v>
      </c>
      <c r="Y40" s="150">
        <v>2</v>
      </c>
      <c r="Z40" s="150">
        <v>0</v>
      </c>
      <c r="AA40" s="150">
        <v>0</v>
      </c>
      <c r="AB40" s="150">
        <v>24</v>
      </c>
      <c r="AC40" s="150">
        <v>24</v>
      </c>
      <c r="AD40" s="148" t="s">
        <v>121</v>
      </c>
      <c r="AE40" s="148" t="s">
        <v>190</v>
      </c>
      <c r="AF40" s="148" t="s">
        <v>949</v>
      </c>
      <c r="AG40" s="148" t="s">
        <v>104</v>
      </c>
      <c r="AH40" s="155">
        <v>40999</v>
      </c>
      <c r="AI40" s="153" t="s">
        <v>148</v>
      </c>
      <c r="AJ40" s="198">
        <v>2</v>
      </c>
      <c r="AK40" s="158"/>
      <c r="AL40" s="158"/>
      <c r="AM40" s="158"/>
      <c r="AN40" s="158"/>
      <c r="AO40" s="158"/>
      <c r="AP40" s="158"/>
      <c r="AQ40" s="158"/>
      <c r="AR40" s="158"/>
      <c r="AS40" s="158"/>
      <c r="AT40" s="158"/>
      <c r="AU40" s="156">
        <f t="shared" si="0"/>
        <v>2</v>
      </c>
    </row>
    <row r="41" spans="1:47" s="162" customFormat="1" ht="45" x14ac:dyDescent="0.25">
      <c r="A41" s="162">
        <v>195</v>
      </c>
      <c r="B41" s="185" t="s">
        <v>1173</v>
      </c>
      <c r="C41" s="187" t="s">
        <v>939</v>
      </c>
      <c r="D41" s="186">
        <v>42447</v>
      </c>
      <c r="E41" s="185" t="s">
        <v>218</v>
      </c>
      <c r="F41" s="185" t="s">
        <v>219</v>
      </c>
      <c r="G41" s="187">
        <v>2720</v>
      </c>
      <c r="H41" s="185" t="s">
        <v>104</v>
      </c>
      <c r="I41" s="185" t="s">
        <v>220</v>
      </c>
      <c r="J41" s="185" t="s">
        <v>221</v>
      </c>
      <c r="K41" s="185" t="s">
        <v>222</v>
      </c>
      <c r="L41" s="185" t="s">
        <v>223</v>
      </c>
      <c r="M41" s="185" t="s">
        <v>104</v>
      </c>
      <c r="N41" s="185" t="s">
        <v>111</v>
      </c>
      <c r="P41" s="187">
        <v>23</v>
      </c>
      <c r="Q41" s="185" t="s">
        <v>224</v>
      </c>
      <c r="R41" s="187">
        <v>0</v>
      </c>
      <c r="S41" s="187">
        <v>0</v>
      </c>
      <c r="T41" s="187">
        <v>0</v>
      </c>
      <c r="U41" s="187">
        <v>0</v>
      </c>
      <c r="V41" s="186">
        <v>43542</v>
      </c>
      <c r="W41" s="187">
        <v>23</v>
      </c>
      <c r="X41" s="187">
        <v>0</v>
      </c>
      <c r="Y41" s="187">
        <v>23</v>
      </c>
      <c r="Z41" s="187">
        <v>0</v>
      </c>
      <c r="AA41" s="187">
        <v>0</v>
      </c>
      <c r="AB41" s="187">
        <v>23</v>
      </c>
      <c r="AC41" s="187">
        <v>23</v>
      </c>
      <c r="AD41" s="185" t="s">
        <v>112</v>
      </c>
      <c r="AE41" s="185" t="s">
        <v>183</v>
      </c>
      <c r="AF41" s="185" t="s">
        <v>949</v>
      </c>
      <c r="AG41" s="185" t="s">
        <v>104</v>
      </c>
      <c r="AH41" s="202"/>
      <c r="AI41" s="189" t="s">
        <v>184</v>
      </c>
      <c r="AJ41" s="158"/>
      <c r="AK41" s="198">
        <v>23</v>
      </c>
      <c r="AL41" s="158"/>
      <c r="AM41" s="158"/>
      <c r="AN41" s="158"/>
      <c r="AO41" s="158"/>
      <c r="AP41" s="158"/>
      <c r="AQ41" s="158"/>
      <c r="AR41" s="158"/>
      <c r="AS41" s="158"/>
      <c r="AT41" s="158"/>
      <c r="AU41" s="162">
        <f t="shared" si="0"/>
        <v>23</v>
      </c>
    </row>
    <row r="42" spans="1:47" s="160" customFormat="1" ht="45" x14ac:dyDescent="0.25">
      <c r="A42" s="156">
        <v>41</v>
      </c>
      <c r="B42" s="148" t="s">
        <v>994</v>
      </c>
      <c r="C42" s="150" t="s">
        <v>974</v>
      </c>
      <c r="D42" s="149">
        <v>42718</v>
      </c>
      <c r="E42" s="148" t="s">
        <v>1022</v>
      </c>
      <c r="F42" s="148" t="s">
        <v>1023</v>
      </c>
      <c r="G42" s="150">
        <v>2734</v>
      </c>
      <c r="H42" s="148" t="s">
        <v>104</v>
      </c>
      <c r="I42" s="148" t="s">
        <v>1024</v>
      </c>
      <c r="J42" s="148" t="s">
        <v>1025</v>
      </c>
      <c r="K42" s="148" t="s">
        <v>120</v>
      </c>
      <c r="L42" s="148" t="s">
        <v>343</v>
      </c>
      <c r="M42" s="148" t="s">
        <v>104</v>
      </c>
      <c r="N42" s="148" t="s">
        <v>104</v>
      </c>
      <c r="O42" s="156"/>
      <c r="P42" s="150">
        <v>22</v>
      </c>
      <c r="Q42" s="148" t="s">
        <v>1026</v>
      </c>
      <c r="R42" s="150">
        <v>0</v>
      </c>
      <c r="S42" s="150">
        <v>0</v>
      </c>
      <c r="T42" s="150">
        <v>22</v>
      </c>
      <c r="U42" s="150">
        <v>22</v>
      </c>
      <c r="V42" s="149">
        <v>43813</v>
      </c>
      <c r="W42" s="150">
        <v>0</v>
      </c>
      <c r="X42" s="150">
        <v>22</v>
      </c>
      <c r="Y42" s="150">
        <v>22</v>
      </c>
      <c r="Z42" s="150">
        <v>0</v>
      </c>
      <c r="AA42" s="150">
        <v>0</v>
      </c>
      <c r="AB42" s="150">
        <v>22</v>
      </c>
      <c r="AC42" s="150">
        <v>22</v>
      </c>
      <c r="AD42" s="148" t="s">
        <v>112</v>
      </c>
      <c r="AE42" s="148" t="s">
        <v>183</v>
      </c>
      <c r="AF42" s="148" t="s">
        <v>949</v>
      </c>
      <c r="AG42" s="148" t="s">
        <v>104</v>
      </c>
      <c r="AH42" s="156"/>
      <c r="AI42" s="153" t="s">
        <v>115</v>
      </c>
      <c r="AJ42" s="198">
        <v>22</v>
      </c>
      <c r="AK42" s="158"/>
      <c r="AL42" s="158"/>
      <c r="AM42" s="158"/>
      <c r="AN42" s="158"/>
      <c r="AO42" s="158"/>
      <c r="AP42" s="158"/>
      <c r="AQ42" s="158"/>
      <c r="AR42" s="158"/>
      <c r="AS42" s="158"/>
      <c r="AT42" s="158"/>
      <c r="AU42" s="156">
        <f t="shared" si="0"/>
        <v>22</v>
      </c>
    </row>
    <row r="43" spans="1:47" s="160" customFormat="1" ht="75" x14ac:dyDescent="0.25">
      <c r="A43" s="156">
        <v>133</v>
      </c>
      <c r="B43" s="148" t="s">
        <v>1107</v>
      </c>
      <c r="C43" s="150" t="s">
        <v>939</v>
      </c>
      <c r="D43" s="149">
        <v>42235</v>
      </c>
      <c r="E43" s="148" t="s">
        <v>248</v>
      </c>
      <c r="F43" s="148" t="s">
        <v>249</v>
      </c>
      <c r="G43" s="150">
        <v>2597</v>
      </c>
      <c r="H43" s="148" t="s">
        <v>104</v>
      </c>
      <c r="I43" s="148" t="s">
        <v>250</v>
      </c>
      <c r="J43" s="148" t="s">
        <v>251</v>
      </c>
      <c r="K43" s="148" t="s">
        <v>252</v>
      </c>
      <c r="L43" s="148" t="s">
        <v>104</v>
      </c>
      <c r="M43" s="148" t="s">
        <v>104</v>
      </c>
      <c r="N43" s="148" t="s">
        <v>107</v>
      </c>
      <c r="O43" s="156"/>
      <c r="P43" s="150">
        <v>21</v>
      </c>
      <c r="Q43" s="148" t="s">
        <v>253</v>
      </c>
      <c r="R43" s="150">
        <v>11</v>
      </c>
      <c r="S43" s="150">
        <v>11</v>
      </c>
      <c r="T43" s="150">
        <v>10</v>
      </c>
      <c r="U43" s="150">
        <v>21</v>
      </c>
      <c r="V43" s="149">
        <v>43331</v>
      </c>
      <c r="W43" s="150">
        <v>0</v>
      </c>
      <c r="X43" s="150">
        <v>10</v>
      </c>
      <c r="Y43" s="150">
        <v>10</v>
      </c>
      <c r="Z43" s="150">
        <v>0</v>
      </c>
      <c r="AA43" s="150">
        <v>0</v>
      </c>
      <c r="AB43" s="150">
        <v>21</v>
      </c>
      <c r="AC43" s="150">
        <v>21</v>
      </c>
      <c r="AD43" s="148" t="s">
        <v>112</v>
      </c>
      <c r="AE43" s="148" t="s">
        <v>190</v>
      </c>
      <c r="AF43" s="148" t="s">
        <v>949</v>
      </c>
      <c r="AG43" s="148" t="s">
        <v>104</v>
      </c>
      <c r="AH43" s="155">
        <v>42825</v>
      </c>
      <c r="AI43" s="153" t="s">
        <v>148</v>
      </c>
      <c r="AJ43" s="198">
        <v>10</v>
      </c>
      <c r="AK43" s="158"/>
      <c r="AL43" s="158"/>
      <c r="AM43" s="158"/>
      <c r="AN43" s="158"/>
      <c r="AO43" s="158"/>
      <c r="AP43" s="158"/>
      <c r="AQ43" s="158"/>
      <c r="AR43" s="158"/>
      <c r="AS43" s="158"/>
      <c r="AT43" s="158"/>
      <c r="AU43" s="156">
        <f t="shared" si="0"/>
        <v>10</v>
      </c>
    </row>
    <row r="44" spans="1:47" s="156" customFormat="1" ht="45" x14ac:dyDescent="0.25">
      <c r="A44" s="156">
        <v>272</v>
      </c>
      <c r="B44" s="148" t="s">
        <v>1698</v>
      </c>
      <c r="C44" s="150" t="s">
        <v>974</v>
      </c>
      <c r="D44" s="157"/>
      <c r="E44" s="148" t="s">
        <v>1699</v>
      </c>
      <c r="F44" s="148" t="s">
        <v>1700</v>
      </c>
      <c r="G44" s="150">
        <v>2858</v>
      </c>
      <c r="H44" s="148" t="s">
        <v>104</v>
      </c>
      <c r="I44" s="148" t="s">
        <v>1701</v>
      </c>
      <c r="J44" s="148" t="s">
        <v>1425</v>
      </c>
      <c r="K44" s="148" t="s">
        <v>1425</v>
      </c>
      <c r="L44" s="148" t="s">
        <v>327</v>
      </c>
      <c r="M44" s="148" t="s">
        <v>104</v>
      </c>
      <c r="N44" s="148" t="s">
        <v>104</v>
      </c>
      <c r="P44" s="150">
        <v>19</v>
      </c>
      <c r="Q44" s="148" t="s">
        <v>1702</v>
      </c>
      <c r="R44" s="150">
        <v>0</v>
      </c>
      <c r="S44" s="150">
        <v>0</v>
      </c>
      <c r="T44" s="150">
        <v>8</v>
      </c>
      <c r="U44" s="150">
        <v>8</v>
      </c>
      <c r="V44" s="157"/>
      <c r="W44" s="150">
        <v>11</v>
      </c>
      <c r="X44" s="150">
        <v>8</v>
      </c>
      <c r="Y44" s="150">
        <v>19</v>
      </c>
      <c r="Z44" s="150">
        <v>0</v>
      </c>
      <c r="AA44" s="150">
        <v>0</v>
      </c>
      <c r="AB44" s="150">
        <v>19</v>
      </c>
      <c r="AC44" s="150">
        <v>19</v>
      </c>
      <c r="AD44" s="148" t="s">
        <v>104</v>
      </c>
      <c r="AE44" s="148" t="s">
        <v>258</v>
      </c>
      <c r="AF44" s="148" t="s">
        <v>104</v>
      </c>
      <c r="AG44" s="148" t="s">
        <v>104</v>
      </c>
      <c r="AH44" s="157"/>
      <c r="AI44" s="153" t="s">
        <v>115</v>
      </c>
      <c r="AJ44" s="198">
        <v>19</v>
      </c>
      <c r="AK44" s="158"/>
      <c r="AL44" s="158"/>
      <c r="AM44" s="158"/>
      <c r="AN44" s="158"/>
      <c r="AO44" s="158"/>
      <c r="AP44" s="158"/>
      <c r="AQ44" s="158"/>
      <c r="AR44" s="158"/>
      <c r="AS44" s="158"/>
      <c r="AT44" s="158"/>
      <c r="AU44" s="156">
        <f t="shared" si="0"/>
        <v>19</v>
      </c>
    </row>
    <row r="45" spans="1:47" s="156" customFormat="1" ht="45" x14ac:dyDescent="0.25">
      <c r="A45" s="156">
        <v>13</v>
      </c>
      <c r="B45" s="148" t="s">
        <v>1591</v>
      </c>
      <c r="C45" s="150" t="s">
        <v>951</v>
      </c>
      <c r="D45" s="149">
        <v>41453</v>
      </c>
      <c r="E45" s="148" t="s">
        <v>1592</v>
      </c>
      <c r="F45" s="148" t="s">
        <v>1593</v>
      </c>
      <c r="G45" s="150">
        <v>2402</v>
      </c>
      <c r="H45" s="148" t="s">
        <v>104</v>
      </c>
      <c r="I45" s="148" t="s">
        <v>211</v>
      </c>
      <c r="J45" s="148" t="s">
        <v>211</v>
      </c>
      <c r="K45" s="148" t="s">
        <v>182</v>
      </c>
      <c r="L45" s="148" t="s">
        <v>104</v>
      </c>
      <c r="M45" s="148" t="s">
        <v>957</v>
      </c>
      <c r="N45" s="148" t="s">
        <v>111</v>
      </c>
      <c r="P45" s="150">
        <v>18</v>
      </c>
      <c r="Q45" s="148" t="s">
        <v>1594</v>
      </c>
      <c r="R45" s="150">
        <v>0</v>
      </c>
      <c r="S45" s="150">
        <v>0</v>
      </c>
      <c r="T45" s="150">
        <v>0</v>
      </c>
      <c r="U45" s="150">
        <v>0</v>
      </c>
      <c r="V45" s="149">
        <v>42549</v>
      </c>
      <c r="W45" s="150">
        <v>18</v>
      </c>
      <c r="X45" s="150">
        <v>0</v>
      </c>
      <c r="Y45" s="150">
        <v>18</v>
      </c>
      <c r="Z45" s="150">
        <v>0</v>
      </c>
      <c r="AA45" s="150">
        <v>0</v>
      </c>
      <c r="AB45" s="150">
        <v>18</v>
      </c>
      <c r="AC45" s="150">
        <v>18</v>
      </c>
      <c r="AD45" s="148" t="s">
        <v>112</v>
      </c>
      <c r="AE45" s="148" t="s">
        <v>212</v>
      </c>
      <c r="AF45" s="148" t="s">
        <v>940</v>
      </c>
      <c r="AG45" s="148" t="s">
        <v>104</v>
      </c>
      <c r="AH45" s="157"/>
      <c r="AI45" s="153" t="s">
        <v>115</v>
      </c>
      <c r="AJ45" s="158"/>
      <c r="AK45" s="198">
        <v>18</v>
      </c>
      <c r="AL45" s="158"/>
      <c r="AM45" s="158"/>
      <c r="AN45" s="158"/>
      <c r="AO45" s="158"/>
      <c r="AP45" s="158"/>
      <c r="AQ45" s="158"/>
      <c r="AR45" s="158"/>
      <c r="AS45" s="158"/>
      <c r="AT45" s="158"/>
      <c r="AU45" s="156">
        <f t="shared" si="0"/>
        <v>18</v>
      </c>
    </row>
    <row r="46" spans="1:47" s="156" customFormat="1" ht="45" x14ac:dyDescent="0.25">
      <c r="A46" s="156">
        <v>207</v>
      </c>
      <c r="B46" s="148" t="s">
        <v>1190</v>
      </c>
      <c r="C46" s="150" t="s">
        <v>974</v>
      </c>
      <c r="D46" s="149">
        <v>42557</v>
      </c>
      <c r="E46" s="148" t="s">
        <v>1191</v>
      </c>
      <c r="F46" s="148" t="s">
        <v>1192</v>
      </c>
      <c r="G46" s="150">
        <v>2740</v>
      </c>
      <c r="H46" s="148" t="s">
        <v>104</v>
      </c>
      <c r="I46" s="148" t="s">
        <v>1193</v>
      </c>
      <c r="J46" s="148" t="s">
        <v>1194</v>
      </c>
      <c r="K46" s="148" t="s">
        <v>1195</v>
      </c>
      <c r="L46" s="148" t="s">
        <v>192</v>
      </c>
      <c r="M46" s="148" t="s">
        <v>936</v>
      </c>
      <c r="N46" s="148" t="s">
        <v>111</v>
      </c>
      <c r="P46" s="150">
        <v>18</v>
      </c>
      <c r="Q46" s="148" t="s">
        <v>1196</v>
      </c>
      <c r="R46" s="150">
        <v>0</v>
      </c>
      <c r="S46" s="150">
        <v>0</v>
      </c>
      <c r="T46" s="150">
        <v>18</v>
      </c>
      <c r="U46" s="150">
        <v>18</v>
      </c>
      <c r="V46" s="149">
        <v>43652</v>
      </c>
      <c r="W46" s="150">
        <v>0</v>
      </c>
      <c r="X46" s="150">
        <v>18</v>
      </c>
      <c r="Y46" s="150">
        <v>18</v>
      </c>
      <c r="Z46" s="150">
        <v>0</v>
      </c>
      <c r="AA46" s="150">
        <v>0</v>
      </c>
      <c r="AB46" s="150">
        <v>18</v>
      </c>
      <c r="AC46" s="150">
        <v>18</v>
      </c>
      <c r="AD46" s="148" t="s">
        <v>368</v>
      </c>
      <c r="AE46" s="148" t="s">
        <v>258</v>
      </c>
      <c r="AF46" s="148" t="s">
        <v>949</v>
      </c>
      <c r="AG46" s="148" t="s">
        <v>104</v>
      </c>
      <c r="AI46" s="153" t="s">
        <v>115</v>
      </c>
      <c r="AJ46" s="198">
        <v>18</v>
      </c>
      <c r="AK46" s="158"/>
      <c r="AL46" s="158"/>
      <c r="AM46" s="158"/>
      <c r="AN46" s="158"/>
      <c r="AO46" s="158"/>
      <c r="AP46" s="158"/>
      <c r="AQ46" s="158"/>
      <c r="AR46" s="158"/>
      <c r="AS46" s="158"/>
      <c r="AT46" s="158"/>
      <c r="AU46" s="156">
        <f t="shared" si="0"/>
        <v>18</v>
      </c>
    </row>
    <row r="47" spans="1:47" s="162" customFormat="1" ht="45" x14ac:dyDescent="0.25">
      <c r="A47" s="162">
        <v>131</v>
      </c>
      <c r="B47" s="185" t="s">
        <v>994</v>
      </c>
      <c r="C47" s="187" t="s">
        <v>974</v>
      </c>
      <c r="D47" s="186">
        <v>42536</v>
      </c>
      <c r="E47" s="185" t="s">
        <v>1105</v>
      </c>
      <c r="F47" s="185" t="s">
        <v>244</v>
      </c>
      <c r="G47" s="187">
        <v>2742</v>
      </c>
      <c r="H47" s="185" t="s">
        <v>104</v>
      </c>
      <c r="I47" s="185" t="s">
        <v>245</v>
      </c>
      <c r="J47" s="185" t="s">
        <v>246</v>
      </c>
      <c r="K47" s="185" t="s">
        <v>247</v>
      </c>
      <c r="L47" s="185" t="s">
        <v>33</v>
      </c>
      <c r="M47" s="185" t="s">
        <v>314</v>
      </c>
      <c r="N47" s="185" t="s">
        <v>107</v>
      </c>
      <c r="P47" s="187">
        <v>15</v>
      </c>
      <c r="Q47" s="185" t="s">
        <v>1106</v>
      </c>
      <c r="R47" s="187">
        <v>10</v>
      </c>
      <c r="S47" s="187">
        <v>10</v>
      </c>
      <c r="T47" s="187">
        <v>3</v>
      </c>
      <c r="U47" s="187">
        <v>15</v>
      </c>
      <c r="V47" s="186">
        <v>43631</v>
      </c>
      <c r="W47" s="187">
        <v>0</v>
      </c>
      <c r="X47" s="187">
        <v>5</v>
      </c>
      <c r="Y47" s="187">
        <v>5</v>
      </c>
      <c r="Z47" s="187">
        <v>0</v>
      </c>
      <c r="AA47" s="187">
        <v>0</v>
      </c>
      <c r="AB47" s="187">
        <v>25</v>
      </c>
      <c r="AC47" s="187">
        <v>25</v>
      </c>
      <c r="AD47" s="185" t="s">
        <v>368</v>
      </c>
      <c r="AE47" s="185" t="s">
        <v>108</v>
      </c>
      <c r="AF47" s="185" t="s">
        <v>931</v>
      </c>
      <c r="AG47" s="185" t="s">
        <v>104</v>
      </c>
      <c r="AH47" s="155">
        <v>42825</v>
      </c>
      <c r="AI47" s="189" t="s">
        <v>148</v>
      </c>
      <c r="AJ47" s="198">
        <v>5</v>
      </c>
      <c r="AK47" s="158"/>
      <c r="AL47" s="158"/>
      <c r="AM47" s="158"/>
      <c r="AN47" s="158"/>
      <c r="AO47" s="158"/>
      <c r="AP47" s="158"/>
      <c r="AQ47" s="158"/>
      <c r="AR47" s="158"/>
      <c r="AS47" s="158"/>
      <c r="AT47" s="158"/>
      <c r="AU47" s="162">
        <f t="shared" si="0"/>
        <v>5</v>
      </c>
    </row>
    <row r="48" spans="1:47" s="162" customFormat="1" ht="45" x14ac:dyDescent="0.25">
      <c r="A48" s="162">
        <v>130</v>
      </c>
      <c r="B48" s="185" t="s">
        <v>994</v>
      </c>
      <c r="C48" s="187" t="s">
        <v>974</v>
      </c>
      <c r="D48" s="186">
        <v>42536</v>
      </c>
      <c r="E48" s="185" t="s">
        <v>1105</v>
      </c>
      <c r="F48" s="185" t="s">
        <v>244</v>
      </c>
      <c r="G48" s="187">
        <v>2742</v>
      </c>
      <c r="H48" s="185" t="s">
        <v>104</v>
      </c>
      <c r="I48" s="185" t="s">
        <v>245</v>
      </c>
      <c r="J48" s="185" t="s">
        <v>246</v>
      </c>
      <c r="K48" s="185" t="s">
        <v>247</v>
      </c>
      <c r="L48" s="185" t="s">
        <v>33</v>
      </c>
      <c r="M48" s="185" t="s">
        <v>314</v>
      </c>
      <c r="N48" s="185" t="s">
        <v>107</v>
      </c>
      <c r="P48" s="187">
        <v>10</v>
      </c>
      <c r="Q48" s="185" t="s">
        <v>1106</v>
      </c>
      <c r="R48" s="187">
        <v>1</v>
      </c>
      <c r="S48" s="187">
        <v>1</v>
      </c>
      <c r="T48" s="187">
        <v>0</v>
      </c>
      <c r="U48" s="187">
        <v>10</v>
      </c>
      <c r="V48" s="186">
        <v>43631</v>
      </c>
      <c r="W48" s="187">
        <v>0</v>
      </c>
      <c r="X48" s="187">
        <v>9</v>
      </c>
      <c r="Y48" s="187">
        <v>9</v>
      </c>
      <c r="Z48" s="187">
        <v>0</v>
      </c>
      <c r="AA48" s="187">
        <v>0</v>
      </c>
      <c r="AB48" s="187">
        <v>25</v>
      </c>
      <c r="AC48" s="187">
        <v>25</v>
      </c>
      <c r="AD48" s="185" t="s">
        <v>231</v>
      </c>
      <c r="AE48" s="185" t="s">
        <v>108</v>
      </c>
      <c r="AF48" s="185" t="s">
        <v>931</v>
      </c>
      <c r="AG48" s="185" t="s">
        <v>104</v>
      </c>
      <c r="AH48" s="155">
        <v>42825</v>
      </c>
      <c r="AI48" s="189" t="s">
        <v>148</v>
      </c>
      <c r="AJ48" s="198">
        <v>9</v>
      </c>
      <c r="AK48" s="158"/>
      <c r="AL48" s="158"/>
      <c r="AM48" s="158"/>
      <c r="AN48" s="158"/>
      <c r="AO48" s="158"/>
      <c r="AP48" s="158"/>
      <c r="AQ48" s="158"/>
      <c r="AR48" s="158"/>
      <c r="AS48" s="158"/>
      <c r="AT48" s="158"/>
      <c r="AU48" s="162">
        <f t="shared" si="0"/>
        <v>9</v>
      </c>
    </row>
    <row r="49" spans="1:55" s="160" customFormat="1" ht="45" x14ac:dyDescent="0.25">
      <c r="A49" s="156">
        <v>201</v>
      </c>
      <c r="B49" s="148" t="s">
        <v>1178</v>
      </c>
      <c r="C49" s="150" t="s">
        <v>974</v>
      </c>
      <c r="D49" s="149">
        <v>42509</v>
      </c>
      <c r="E49" s="148" t="s">
        <v>854</v>
      </c>
      <c r="F49" s="148" t="s">
        <v>1179</v>
      </c>
      <c r="G49" s="150">
        <v>2735</v>
      </c>
      <c r="H49" s="148" t="s">
        <v>104</v>
      </c>
      <c r="I49" s="148" t="s">
        <v>1180</v>
      </c>
      <c r="J49" s="148" t="s">
        <v>1181</v>
      </c>
      <c r="K49" s="148" t="s">
        <v>498</v>
      </c>
      <c r="L49" s="148" t="s">
        <v>32</v>
      </c>
      <c r="M49" s="148" t="s">
        <v>32</v>
      </c>
      <c r="N49" s="148" t="s">
        <v>104</v>
      </c>
      <c r="O49" s="156"/>
      <c r="P49" s="150">
        <v>15</v>
      </c>
      <c r="Q49" s="148" t="s">
        <v>856</v>
      </c>
      <c r="R49" s="150">
        <v>4</v>
      </c>
      <c r="S49" s="150">
        <v>4</v>
      </c>
      <c r="T49" s="150">
        <v>15</v>
      </c>
      <c r="U49" s="150">
        <v>15</v>
      </c>
      <c r="V49" s="149">
        <v>43604</v>
      </c>
      <c r="W49" s="150">
        <v>0</v>
      </c>
      <c r="X49" s="150">
        <v>11</v>
      </c>
      <c r="Y49" s="150">
        <v>11</v>
      </c>
      <c r="Z49" s="150">
        <v>0</v>
      </c>
      <c r="AA49" s="150">
        <v>0</v>
      </c>
      <c r="AB49" s="150">
        <v>25</v>
      </c>
      <c r="AC49" s="150">
        <v>25</v>
      </c>
      <c r="AD49" s="148" t="s">
        <v>368</v>
      </c>
      <c r="AE49" s="148" t="s">
        <v>108</v>
      </c>
      <c r="AF49" s="148" t="s">
        <v>931</v>
      </c>
      <c r="AG49" s="148" t="s">
        <v>104</v>
      </c>
      <c r="AH49" s="156"/>
      <c r="AI49" s="153" t="s">
        <v>110</v>
      </c>
      <c r="AJ49" s="198">
        <v>11</v>
      </c>
      <c r="AK49" s="158"/>
      <c r="AL49" s="158"/>
      <c r="AM49" s="158"/>
      <c r="AN49" s="158"/>
      <c r="AO49" s="158"/>
      <c r="AP49" s="158"/>
      <c r="AQ49" s="158"/>
      <c r="AR49" s="158"/>
      <c r="AS49" s="158"/>
      <c r="AT49" s="158"/>
      <c r="AU49" s="156">
        <f t="shared" si="0"/>
        <v>11</v>
      </c>
    </row>
    <row r="50" spans="1:55" s="160" customFormat="1" ht="45" x14ac:dyDescent="0.25">
      <c r="A50" s="156">
        <v>14</v>
      </c>
      <c r="B50" s="148" t="s">
        <v>958</v>
      </c>
      <c r="C50" s="150" t="s">
        <v>939</v>
      </c>
      <c r="D50" s="149">
        <v>42263</v>
      </c>
      <c r="E50" s="148" t="s">
        <v>202</v>
      </c>
      <c r="F50" s="148" t="s">
        <v>203</v>
      </c>
      <c r="G50" s="150">
        <v>2586</v>
      </c>
      <c r="H50" s="148" t="s">
        <v>104</v>
      </c>
      <c r="I50" s="148" t="s">
        <v>204</v>
      </c>
      <c r="J50" s="148" t="s">
        <v>205</v>
      </c>
      <c r="K50" s="148" t="s">
        <v>206</v>
      </c>
      <c r="L50" s="148" t="s">
        <v>104</v>
      </c>
      <c r="M50" s="148" t="s">
        <v>959</v>
      </c>
      <c r="N50" s="148" t="s">
        <v>127</v>
      </c>
      <c r="O50" s="156"/>
      <c r="P50" s="150">
        <v>12</v>
      </c>
      <c r="Q50" s="148" t="s">
        <v>207</v>
      </c>
      <c r="R50" s="150">
        <v>0</v>
      </c>
      <c r="S50" s="150">
        <v>0</v>
      </c>
      <c r="T50" s="150">
        <v>12</v>
      </c>
      <c r="U50" s="150">
        <v>12</v>
      </c>
      <c r="V50" s="149">
        <v>43359</v>
      </c>
      <c r="W50" s="150">
        <v>0</v>
      </c>
      <c r="X50" s="150">
        <v>12</v>
      </c>
      <c r="Y50" s="150">
        <v>12</v>
      </c>
      <c r="Z50" s="150">
        <v>0</v>
      </c>
      <c r="AA50" s="150">
        <v>0</v>
      </c>
      <c r="AB50" s="150">
        <v>12</v>
      </c>
      <c r="AC50" s="150">
        <v>11</v>
      </c>
      <c r="AD50" s="148" t="s">
        <v>112</v>
      </c>
      <c r="AE50" s="148" t="s">
        <v>190</v>
      </c>
      <c r="AF50" s="148" t="s">
        <v>949</v>
      </c>
      <c r="AG50" s="148" t="s">
        <v>104</v>
      </c>
      <c r="AH50" s="156"/>
      <c r="AI50" s="153" t="s">
        <v>151</v>
      </c>
      <c r="AJ50" s="198">
        <v>12</v>
      </c>
      <c r="AK50" s="158"/>
      <c r="AL50" s="158"/>
      <c r="AM50" s="158"/>
      <c r="AN50" s="158"/>
      <c r="AO50" s="158"/>
      <c r="AP50" s="158"/>
      <c r="AQ50" s="158"/>
      <c r="AR50" s="158"/>
      <c r="AS50" s="158"/>
      <c r="AT50" s="158"/>
      <c r="AU50" s="156">
        <f t="shared" si="0"/>
        <v>12</v>
      </c>
    </row>
    <row r="51" spans="1:55" s="162" customFormat="1" ht="45" x14ac:dyDescent="0.25">
      <c r="A51" s="200">
        <v>66</v>
      </c>
      <c r="B51" s="185" t="s">
        <v>1046</v>
      </c>
      <c r="C51" s="187" t="s">
        <v>974</v>
      </c>
      <c r="D51" s="186">
        <v>42503</v>
      </c>
      <c r="E51" s="185" t="s">
        <v>1047</v>
      </c>
      <c r="F51" s="185" t="s">
        <v>214</v>
      </c>
      <c r="G51" s="187">
        <v>2736</v>
      </c>
      <c r="H51" s="185" t="s">
        <v>104</v>
      </c>
      <c r="I51" s="185" t="s">
        <v>215</v>
      </c>
      <c r="J51" s="185" t="s">
        <v>916</v>
      </c>
      <c r="K51" s="185" t="s">
        <v>216</v>
      </c>
      <c r="L51" s="185" t="s">
        <v>104</v>
      </c>
      <c r="M51" s="185" t="s">
        <v>967</v>
      </c>
      <c r="N51" s="185" t="s">
        <v>107</v>
      </c>
      <c r="P51" s="187">
        <v>12</v>
      </c>
      <c r="Q51" s="185" t="s">
        <v>1048</v>
      </c>
      <c r="R51" s="187">
        <v>0</v>
      </c>
      <c r="S51" s="187">
        <v>0</v>
      </c>
      <c r="T51" s="187">
        <v>0</v>
      </c>
      <c r="U51" s="187">
        <v>0</v>
      </c>
      <c r="V51" s="186">
        <v>43598</v>
      </c>
      <c r="W51" s="187">
        <v>12</v>
      </c>
      <c r="X51" s="187">
        <v>0</v>
      </c>
      <c r="Y51" s="187">
        <v>12</v>
      </c>
      <c r="Z51" s="187">
        <v>0</v>
      </c>
      <c r="AA51" s="187">
        <v>0</v>
      </c>
      <c r="AB51" s="187">
        <v>69</v>
      </c>
      <c r="AC51" s="187">
        <v>69</v>
      </c>
      <c r="AD51" s="185" t="s">
        <v>231</v>
      </c>
      <c r="AE51" s="185" t="s">
        <v>108</v>
      </c>
      <c r="AF51" s="185" t="s">
        <v>931</v>
      </c>
      <c r="AG51" s="185" t="s">
        <v>104</v>
      </c>
      <c r="AI51" s="189" t="s">
        <v>151</v>
      </c>
      <c r="AJ51" s="198">
        <v>12</v>
      </c>
      <c r="AK51" s="158"/>
      <c r="AL51" s="158"/>
      <c r="AM51" s="158"/>
      <c r="AN51" s="158"/>
      <c r="AO51" s="158"/>
      <c r="AP51" s="158"/>
      <c r="AQ51" s="158"/>
      <c r="AR51" s="158"/>
      <c r="AS51" s="158"/>
      <c r="AT51" s="158"/>
      <c r="AU51" s="162">
        <f t="shared" si="0"/>
        <v>12</v>
      </c>
    </row>
    <row r="52" spans="1:55" s="162" customFormat="1" ht="45" x14ac:dyDescent="0.25">
      <c r="A52" s="162">
        <v>67</v>
      </c>
      <c r="B52" s="185" t="s">
        <v>1046</v>
      </c>
      <c r="C52" s="187" t="s">
        <v>974</v>
      </c>
      <c r="D52" s="186">
        <v>42503</v>
      </c>
      <c r="E52" s="185" t="s">
        <v>1047</v>
      </c>
      <c r="F52" s="185" t="s">
        <v>214</v>
      </c>
      <c r="G52" s="187">
        <v>2736</v>
      </c>
      <c r="H52" s="185" t="s">
        <v>104</v>
      </c>
      <c r="I52" s="185" t="s">
        <v>215</v>
      </c>
      <c r="J52" s="185" t="s">
        <v>916</v>
      </c>
      <c r="K52" s="185" t="s">
        <v>216</v>
      </c>
      <c r="L52" s="185" t="s">
        <v>104</v>
      </c>
      <c r="M52" s="185" t="s">
        <v>967</v>
      </c>
      <c r="N52" s="185" t="s">
        <v>107</v>
      </c>
      <c r="P52" s="187">
        <v>57</v>
      </c>
      <c r="Q52" s="185" t="s">
        <v>1048</v>
      </c>
      <c r="R52" s="187">
        <v>0</v>
      </c>
      <c r="S52" s="187">
        <v>0</v>
      </c>
      <c r="T52" s="187">
        <v>0</v>
      </c>
      <c r="U52" s="187">
        <v>0</v>
      </c>
      <c r="V52" s="186">
        <v>43598</v>
      </c>
      <c r="W52" s="187">
        <v>57</v>
      </c>
      <c r="X52" s="187">
        <v>0</v>
      </c>
      <c r="Y52" s="187">
        <v>57</v>
      </c>
      <c r="Z52" s="187">
        <v>0</v>
      </c>
      <c r="AA52" s="187">
        <v>0</v>
      </c>
      <c r="AB52" s="187">
        <v>69</v>
      </c>
      <c r="AC52" s="187">
        <v>69</v>
      </c>
      <c r="AD52" s="185" t="s">
        <v>368</v>
      </c>
      <c r="AE52" s="185" t="s">
        <v>108</v>
      </c>
      <c r="AF52" s="185" t="s">
        <v>931</v>
      </c>
      <c r="AG52" s="185" t="s">
        <v>104</v>
      </c>
      <c r="AI52" s="189" t="s">
        <v>151</v>
      </c>
      <c r="AJ52" s="198">
        <v>38</v>
      </c>
      <c r="AK52" s="198">
        <v>19</v>
      </c>
      <c r="AL52" s="158"/>
      <c r="AM52" s="158"/>
      <c r="AN52" s="158"/>
      <c r="AO52" s="158"/>
      <c r="AP52" s="158"/>
      <c r="AQ52" s="158"/>
      <c r="AR52" s="158"/>
      <c r="AS52" s="158"/>
      <c r="AT52" s="158"/>
      <c r="AU52" s="162">
        <f t="shared" si="0"/>
        <v>57</v>
      </c>
    </row>
    <row r="53" spans="1:55" s="162" customFormat="1" ht="60" x14ac:dyDescent="0.25">
      <c r="B53" s="185" t="s">
        <v>1046</v>
      </c>
      <c r="C53" s="187">
        <v>2017</v>
      </c>
      <c r="D53" s="186">
        <v>42683</v>
      </c>
      <c r="E53" s="185" t="s">
        <v>2057</v>
      </c>
      <c r="F53" s="185">
        <v>2612</v>
      </c>
      <c r="G53" s="187">
        <v>2745</v>
      </c>
      <c r="H53" s="185"/>
      <c r="I53" s="185" t="s">
        <v>215</v>
      </c>
      <c r="J53" s="185" t="s">
        <v>916</v>
      </c>
      <c r="K53" s="185" t="s">
        <v>216</v>
      </c>
      <c r="L53" s="185" t="s">
        <v>104</v>
      </c>
      <c r="M53" s="185" t="s">
        <v>967</v>
      </c>
      <c r="N53" s="185" t="s">
        <v>107</v>
      </c>
      <c r="P53" s="187">
        <v>49</v>
      </c>
      <c r="Q53" s="235" t="s">
        <v>1663</v>
      </c>
      <c r="R53" s="237">
        <v>0</v>
      </c>
      <c r="S53" s="237">
        <v>0</v>
      </c>
      <c r="T53" s="237">
        <v>32</v>
      </c>
      <c r="U53" s="237">
        <v>32</v>
      </c>
      <c r="V53" s="236">
        <v>43778</v>
      </c>
      <c r="W53" s="237">
        <v>0</v>
      </c>
      <c r="X53" s="237">
        <v>32</v>
      </c>
      <c r="Y53" s="237">
        <v>49</v>
      </c>
      <c r="Z53" s="237">
        <v>0</v>
      </c>
      <c r="AA53" s="187">
        <v>0</v>
      </c>
      <c r="AB53" s="187">
        <v>69</v>
      </c>
      <c r="AC53" s="187">
        <v>69</v>
      </c>
      <c r="AD53" s="185" t="s">
        <v>217</v>
      </c>
      <c r="AE53" s="185" t="s">
        <v>108</v>
      </c>
      <c r="AF53" s="185" t="s">
        <v>931</v>
      </c>
      <c r="AG53" s="185"/>
      <c r="AI53" s="189" t="s">
        <v>115</v>
      </c>
      <c r="AJ53" s="198">
        <v>49</v>
      </c>
      <c r="AK53" s="238"/>
      <c r="AL53" s="158"/>
      <c r="AM53" s="158"/>
      <c r="AN53" s="158"/>
      <c r="AO53" s="158"/>
      <c r="AP53" s="158"/>
      <c r="AQ53" s="158"/>
      <c r="AR53" s="158"/>
      <c r="AS53" s="158"/>
      <c r="AT53" s="158"/>
    </row>
    <row r="54" spans="1:55" s="156" customFormat="1" ht="30" x14ac:dyDescent="0.25">
      <c r="A54" s="156">
        <v>144</v>
      </c>
      <c r="B54" s="148" t="s">
        <v>1120</v>
      </c>
      <c r="C54" s="150" t="s">
        <v>939</v>
      </c>
      <c r="D54" s="149">
        <v>42193</v>
      </c>
      <c r="E54" s="148" t="s">
        <v>772</v>
      </c>
      <c r="F54" s="148" t="s">
        <v>773</v>
      </c>
      <c r="G54" s="150">
        <v>2629</v>
      </c>
      <c r="H54" s="148" t="s">
        <v>104</v>
      </c>
      <c r="I54" s="148" t="s">
        <v>774</v>
      </c>
      <c r="J54" s="148" t="s">
        <v>775</v>
      </c>
      <c r="K54" s="148" t="s">
        <v>776</v>
      </c>
      <c r="L54" s="148" t="s">
        <v>104</v>
      </c>
      <c r="M54" s="148" t="s">
        <v>957</v>
      </c>
      <c r="N54" s="148" t="s">
        <v>111</v>
      </c>
      <c r="P54" s="150">
        <v>11</v>
      </c>
      <c r="Q54" s="148" t="s">
        <v>777</v>
      </c>
      <c r="R54" s="150">
        <v>0</v>
      </c>
      <c r="S54" s="150">
        <v>0</v>
      </c>
      <c r="T54" s="150">
        <v>0</v>
      </c>
      <c r="U54" s="150">
        <v>0</v>
      </c>
      <c r="V54" s="149">
        <v>43289</v>
      </c>
      <c r="W54" s="150">
        <v>11</v>
      </c>
      <c r="X54" s="150">
        <v>0</v>
      </c>
      <c r="Y54" s="150">
        <v>11</v>
      </c>
      <c r="Z54" s="150">
        <v>0</v>
      </c>
      <c r="AA54" s="150">
        <v>0</v>
      </c>
      <c r="AB54" s="150">
        <v>5</v>
      </c>
      <c r="AC54" s="150">
        <v>5</v>
      </c>
      <c r="AD54" s="148" t="s">
        <v>112</v>
      </c>
      <c r="AE54" s="148" t="s">
        <v>183</v>
      </c>
      <c r="AF54" s="148" t="s">
        <v>949</v>
      </c>
      <c r="AG54" s="148" t="s">
        <v>104</v>
      </c>
      <c r="AH54" s="155">
        <v>42825</v>
      </c>
      <c r="AI54" s="153" t="s">
        <v>148</v>
      </c>
      <c r="AJ54" s="198">
        <v>11</v>
      </c>
      <c r="AK54" s="158"/>
      <c r="AL54" s="158"/>
      <c r="AM54" s="158"/>
      <c r="AN54" s="158"/>
      <c r="AO54" s="158"/>
      <c r="AP54" s="158"/>
      <c r="AQ54" s="158"/>
      <c r="AR54" s="158"/>
      <c r="AS54" s="158"/>
      <c r="AT54" s="158"/>
      <c r="AU54" s="156">
        <f t="shared" ref="AU54:AU112" si="2">SUM(AJ54:AT54)</f>
        <v>11</v>
      </c>
    </row>
    <row r="55" spans="1:55" s="156" customFormat="1" ht="30" x14ac:dyDescent="0.25">
      <c r="B55" s="185" t="s">
        <v>2020</v>
      </c>
      <c r="C55" s="187">
        <v>2018</v>
      </c>
      <c r="D55" s="186"/>
      <c r="E55" s="185" t="s">
        <v>2021</v>
      </c>
      <c r="F55" s="185">
        <v>3095</v>
      </c>
      <c r="G55" s="187">
        <v>2908</v>
      </c>
      <c r="H55" s="185"/>
      <c r="I55" s="185" t="s">
        <v>2022</v>
      </c>
      <c r="J55" s="185"/>
      <c r="K55" s="185" t="s">
        <v>1019</v>
      </c>
      <c r="L55" s="185" t="s">
        <v>327</v>
      </c>
      <c r="M55" s="185" t="s">
        <v>1280</v>
      </c>
      <c r="N55" s="185"/>
      <c r="P55" s="207">
        <v>38</v>
      </c>
      <c r="Q55" s="185" t="s">
        <v>2023</v>
      </c>
      <c r="R55" s="187">
        <v>0</v>
      </c>
      <c r="S55" s="187">
        <v>0</v>
      </c>
      <c r="T55" s="187">
        <v>0</v>
      </c>
      <c r="U55" s="187">
        <v>0</v>
      </c>
      <c r="V55" s="186"/>
      <c r="W55" s="187">
        <v>38</v>
      </c>
      <c r="X55" s="187">
        <v>0</v>
      </c>
      <c r="Y55" s="207">
        <v>38</v>
      </c>
      <c r="Z55" s="187">
        <v>0</v>
      </c>
      <c r="AA55" s="187">
        <v>0</v>
      </c>
      <c r="AB55" s="187">
        <v>38</v>
      </c>
      <c r="AC55" s="187">
        <v>38</v>
      </c>
      <c r="AD55" s="185"/>
      <c r="AE55" s="185" t="s">
        <v>108</v>
      </c>
      <c r="AF55" s="185"/>
      <c r="AG55" s="185"/>
      <c r="AH55" s="155"/>
      <c r="AI55" s="189" t="s">
        <v>115</v>
      </c>
      <c r="AJ55" s="199"/>
      <c r="AK55" s="199"/>
      <c r="AL55" s="199"/>
      <c r="AM55" s="199"/>
      <c r="AN55" s="199"/>
      <c r="AO55" s="199"/>
      <c r="AP55" s="199"/>
      <c r="AQ55" s="199"/>
      <c r="AR55" s="199"/>
      <c r="AS55" s="199"/>
      <c r="AT55" s="199"/>
    </row>
    <row r="56" spans="1:55" s="156" customFormat="1" x14ac:dyDescent="0.25">
      <c r="B56" s="148"/>
      <c r="C56" s="150"/>
      <c r="D56" s="157"/>
      <c r="E56" s="148"/>
      <c r="F56" s="148"/>
      <c r="G56" s="150"/>
      <c r="H56" s="148"/>
      <c r="I56" s="148"/>
      <c r="J56" s="148"/>
      <c r="K56" s="148"/>
      <c r="L56" s="148"/>
      <c r="M56" s="148"/>
      <c r="N56" s="148"/>
      <c r="P56" s="193">
        <f>SUM(P3:P55)</f>
        <v>6129</v>
      </c>
      <c r="Q56" s="148"/>
      <c r="R56" s="150"/>
      <c r="S56" s="150"/>
      <c r="T56" s="150"/>
      <c r="U56" s="150"/>
      <c r="V56" s="157"/>
      <c r="W56" s="150"/>
      <c r="X56" s="150"/>
      <c r="Y56" s="193">
        <f>SUM(Y3:Y55)</f>
        <v>5133</v>
      </c>
      <c r="Z56" s="150"/>
      <c r="AA56" s="150"/>
      <c r="AB56" s="150"/>
      <c r="AC56" s="150"/>
      <c r="AD56" s="148"/>
      <c r="AE56" s="148"/>
      <c r="AF56" s="148"/>
      <c r="AG56" s="148"/>
      <c r="AH56" s="157"/>
      <c r="AI56" s="153"/>
      <c r="AJ56" s="164"/>
      <c r="AK56" s="164"/>
      <c r="AL56" s="164"/>
      <c r="AM56" s="164"/>
      <c r="AN56" s="164"/>
      <c r="AO56" s="164"/>
      <c r="AP56" s="164"/>
      <c r="AQ56" s="164"/>
      <c r="AR56" s="164"/>
      <c r="AS56" s="164"/>
      <c r="AT56" s="164"/>
      <c r="AU56" s="156">
        <f t="shared" si="2"/>
        <v>0</v>
      </c>
    </row>
    <row r="57" spans="1:55" s="156" customFormat="1" x14ac:dyDescent="0.25">
      <c r="B57" s="148"/>
      <c r="C57" s="150"/>
      <c r="D57" s="157"/>
      <c r="E57" s="148"/>
      <c r="F57" s="148"/>
      <c r="G57" s="150"/>
      <c r="H57" s="148"/>
      <c r="I57" s="148"/>
      <c r="J57" s="148"/>
      <c r="K57" s="148"/>
      <c r="L57" s="148"/>
      <c r="M57" s="148"/>
      <c r="N57" s="148"/>
      <c r="P57" s="191"/>
      <c r="Q57" s="148"/>
      <c r="R57" s="150"/>
      <c r="S57" s="150"/>
      <c r="T57" s="150"/>
      <c r="U57" s="150"/>
      <c r="V57" s="157"/>
      <c r="W57" s="150"/>
      <c r="X57" s="150"/>
      <c r="Y57" s="150"/>
      <c r="Z57" s="150"/>
      <c r="AA57" s="150"/>
      <c r="AB57" s="150"/>
      <c r="AC57" s="150"/>
      <c r="AD57" s="148"/>
      <c r="AE57" s="148"/>
      <c r="AF57" s="148"/>
      <c r="AG57" s="148"/>
      <c r="AH57" s="157"/>
      <c r="AI57" s="153"/>
      <c r="AJ57" s="164"/>
      <c r="AK57" s="164"/>
      <c r="AL57" s="164"/>
      <c r="AM57" s="164"/>
      <c r="AN57" s="164"/>
      <c r="AO57" s="164"/>
      <c r="AP57" s="164"/>
      <c r="AQ57" s="164"/>
      <c r="AR57" s="164"/>
      <c r="AS57" s="164"/>
      <c r="AT57" s="164"/>
      <c r="AU57" s="156">
        <f t="shared" si="2"/>
        <v>0</v>
      </c>
    </row>
    <row r="58" spans="1:55" s="156" customFormat="1" ht="45" x14ac:dyDescent="0.25">
      <c r="B58" s="166" t="s">
        <v>845</v>
      </c>
      <c r="C58" s="166" t="s">
        <v>845</v>
      </c>
      <c r="D58" s="166" t="s">
        <v>845</v>
      </c>
      <c r="E58" s="165" t="s">
        <v>845</v>
      </c>
      <c r="F58" s="166" t="s">
        <v>845</v>
      </c>
      <c r="G58" s="166" t="s">
        <v>845</v>
      </c>
      <c r="H58" s="166" t="s">
        <v>845</v>
      </c>
      <c r="I58" s="165" t="s">
        <v>845</v>
      </c>
      <c r="J58" s="166" t="s">
        <v>845</v>
      </c>
      <c r="K58" s="165" t="s">
        <v>845</v>
      </c>
      <c r="L58" s="166" t="s">
        <v>845</v>
      </c>
      <c r="M58" s="166" t="s">
        <v>845</v>
      </c>
      <c r="N58" s="166" t="s">
        <v>845</v>
      </c>
      <c r="O58" s="165" t="s">
        <v>845</v>
      </c>
      <c r="P58" s="166" t="s">
        <v>845</v>
      </c>
      <c r="Q58" s="166" t="s">
        <v>845</v>
      </c>
      <c r="R58" s="166" t="s">
        <v>845</v>
      </c>
      <c r="S58" s="165" t="s">
        <v>845</v>
      </c>
      <c r="T58" s="166" t="s">
        <v>845</v>
      </c>
      <c r="U58" s="166" t="s">
        <v>845</v>
      </c>
      <c r="V58" s="166" t="s">
        <v>845</v>
      </c>
      <c r="W58" s="165" t="s">
        <v>845</v>
      </c>
      <c r="X58" s="166" t="s">
        <v>845</v>
      </c>
      <c r="Y58" s="165" t="s">
        <v>845</v>
      </c>
      <c r="Z58" s="166" t="s">
        <v>845</v>
      </c>
      <c r="AA58" s="166" t="s">
        <v>845</v>
      </c>
      <c r="AB58" s="166" t="s">
        <v>845</v>
      </c>
      <c r="AC58" s="165" t="s">
        <v>845</v>
      </c>
      <c r="AD58" s="166" t="s">
        <v>845</v>
      </c>
      <c r="AE58" s="166" t="s">
        <v>845</v>
      </c>
      <c r="AF58" s="166" t="s">
        <v>845</v>
      </c>
      <c r="AG58" s="165" t="s">
        <v>845</v>
      </c>
      <c r="AH58" s="166" t="s">
        <v>845</v>
      </c>
      <c r="AI58" s="166" t="s">
        <v>845</v>
      </c>
      <c r="AJ58" s="163" t="s">
        <v>845</v>
      </c>
      <c r="AK58" s="165" t="s">
        <v>845</v>
      </c>
      <c r="AL58" s="163" t="s">
        <v>845</v>
      </c>
      <c r="AM58" s="165" t="s">
        <v>845</v>
      </c>
      <c r="AN58" s="163" t="s">
        <v>845</v>
      </c>
      <c r="AO58" s="163" t="s">
        <v>845</v>
      </c>
      <c r="AP58" s="163" t="s">
        <v>845</v>
      </c>
      <c r="AQ58" s="165" t="s">
        <v>845</v>
      </c>
      <c r="AR58" s="163" t="s">
        <v>845</v>
      </c>
      <c r="AS58" s="163" t="s">
        <v>845</v>
      </c>
      <c r="AT58" s="163" t="s">
        <v>845</v>
      </c>
      <c r="AU58" s="156">
        <f t="shared" si="2"/>
        <v>0</v>
      </c>
      <c r="AV58" s="185"/>
      <c r="AW58" s="167"/>
      <c r="AX58" s="185"/>
      <c r="AZ58" s="185"/>
      <c r="BB58" s="185"/>
      <c r="BC58" s="167"/>
    </row>
    <row r="59" spans="1:55" s="156" customFormat="1" ht="60" x14ac:dyDescent="0.25">
      <c r="A59" s="156">
        <v>111</v>
      </c>
      <c r="B59" s="148" t="s">
        <v>1087</v>
      </c>
      <c r="C59" s="150" t="s">
        <v>1021</v>
      </c>
      <c r="D59" s="149">
        <v>41873</v>
      </c>
      <c r="E59" s="148" t="s">
        <v>819</v>
      </c>
      <c r="F59" s="148" t="s">
        <v>820</v>
      </c>
      <c r="G59" s="150">
        <v>2543</v>
      </c>
      <c r="H59" s="148" t="s">
        <v>104</v>
      </c>
      <c r="I59" s="148" t="s">
        <v>821</v>
      </c>
      <c r="J59" s="148" t="s">
        <v>822</v>
      </c>
      <c r="K59" s="148" t="s">
        <v>676</v>
      </c>
      <c r="L59" s="148" t="s">
        <v>127</v>
      </c>
      <c r="M59" s="148" t="s">
        <v>944</v>
      </c>
      <c r="N59" s="148" t="s">
        <v>127</v>
      </c>
      <c r="P59" s="150">
        <v>9</v>
      </c>
      <c r="Q59" s="148" t="s">
        <v>823</v>
      </c>
      <c r="R59" s="150">
        <v>0</v>
      </c>
      <c r="S59" s="150">
        <v>0</v>
      </c>
      <c r="T59" s="150">
        <v>9</v>
      </c>
      <c r="U59" s="150">
        <v>9</v>
      </c>
      <c r="V59" s="149">
        <v>42969</v>
      </c>
      <c r="W59" s="150">
        <v>0</v>
      </c>
      <c r="X59" s="150">
        <v>9</v>
      </c>
      <c r="Y59" s="150">
        <v>9</v>
      </c>
      <c r="Z59" s="150">
        <v>0</v>
      </c>
      <c r="AA59" s="150">
        <v>0</v>
      </c>
      <c r="AB59" s="150">
        <v>9</v>
      </c>
      <c r="AC59" s="150">
        <v>9</v>
      </c>
      <c r="AD59" s="148" t="s">
        <v>112</v>
      </c>
      <c r="AE59" s="148" t="s">
        <v>258</v>
      </c>
      <c r="AF59" s="148" t="s">
        <v>940</v>
      </c>
      <c r="AG59" s="148"/>
      <c r="AH59" s="157"/>
      <c r="AI59" s="153" t="s">
        <v>115</v>
      </c>
      <c r="AJ59" s="158"/>
      <c r="AK59" s="158"/>
      <c r="AL59" s="158"/>
      <c r="AM59" s="158"/>
      <c r="AN59" s="158"/>
      <c r="AO59" s="158"/>
      <c r="AP59" s="158"/>
      <c r="AQ59" s="158"/>
      <c r="AR59" s="158"/>
      <c r="AS59" s="158"/>
      <c r="AT59" s="158"/>
      <c r="AU59" s="156">
        <f t="shared" si="2"/>
        <v>0</v>
      </c>
    </row>
    <row r="60" spans="1:55" s="156" customFormat="1" ht="45" x14ac:dyDescent="0.25">
      <c r="A60" s="156">
        <v>120</v>
      </c>
      <c r="B60" s="148" t="s">
        <v>1096</v>
      </c>
      <c r="C60" s="150" t="s">
        <v>939</v>
      </c>
      <c r="D60" s="149">
        <v>42412</v>
      </c>
      <c r="E60" s="148" t="s">
        <v>824</v>
      </c>
      <c r="F60" s="148" t="s">
        <v>825</v>
      </c>
      <c r="G60" s="150">
        <v>2677</v>
      </c>
      <c r="H60" s="148" t="s">
        <v>104</v>
      </c>
      <c r="I60" s="148" t="s">
        <v>211</v>
      </c>
      <c r="J60" s="148" t="s">
        <v>826</v>
      </c>
      <c r="K60" s="148" t="s">
        <v>262</v>
      </c>
      <c r="L60" s="148" t="s">
        <v>104</v>
      </c>
      <c r="M60" s="148" t="s">
        <v>104</v>
      </c>
      <c r="N60" s="148" t="s">
        <v>107</v>
      </c>
      <c r="P60" s="150">
        <v>9</v>
      </c>
      <c r="Q60" s="148" t="s">
        <v>827</v>
      </c>
      <c r="R60" s="150">
        <v>0</v>
      </c>
      <c r="S60" s="150">
        <v>0</v>
      </c>
      <c r="T60" s="150">
        <v>0</v>
      </c>
      <c r="U60" s="150">
        <v>0</v>
      </c>
      <c r="V60" s="149">
        <v>43508</v>
      </c>
      <c r="W60" s="150">
        <v>9</v>
      </c>
      <c r="X60" s="150">
        <v>0</v>
      </c>
      <c r="Y60" s="150">
        <v>9</v>
      </c>
      <c r="Z60" s="150">
        <v>0</v>
      </c>
      <c r="AA60" s="150">
        <v>0</v>
      </c>
      <c r="AB60" s="150">
        <v>9</v>
      </c>
      <c r="AC60" s="150">
        <v>9</v>
      </c>
      <c r="AD60" s="148" t="s">
        <v>112</v>
      </c>
      <c r="AE60" s="148" t="s">
        <v>258</v>
      </c>
      <c r="AF60" s="148" t="s">
        <v>104</v>
      </c>
      <c r="AG60" s="148" t="s">
        <v>104</v>
      </c>
      <c r="AH60" s="157"/>
      <c r="AI60" s="153" t="s">
        <v>110</v>
      </c>
      <c r="AJ60" s="158"/>
      <c r="AK60" s="158"/>
      <c r="AL60" s="158"/>
      <c r="AM60" s="158"/>
      <c r="AN60" s="158"/>
      <c r="AO60" s="158"/>
      <c r="AP60" s="158"/>
      <c r="AQ60" s="158"/>
      <c r="AR60" s="158"/>
      <c r="AS60" s="158"/>
      <c r="AT60" s="158"/>
      <c r="AU60" s="156">
        <f t="shared" si="2"/>
        <v>0</v>
      </c>
    </row>
    <row r="61" spans="1:55" s="156" customFormat="1" ht="30" x14ac:dyDescent="0.25">
      <c r="A61" s="156">
        <v>136</v>
      </c>
      <c r="B61" s="148" t="s">
        <v>1110</v>
      </c>
      <c r="C61" s="150" t="s">
        <v>939</v>
      </c>
      <c r="D61" s="149">
        <v>42145</v>
      </c>
      <c r="E61" s="148" t="s">
        <v>828</v>
      </c>
      <c r="F61" s="148" t="s">
        <v>829</v>
      </c>
      <c r="G61" s="150">
        <v>2610</v>
      </c>
      <c r="H61" s="148" t="s">
        <v>104</v>
      </c>
      <c r="I61" s="148" t="s">
        <v>830</v>
      </c>
      <c r="J61" s="148" t="s">
        <v>831</v>
      </c>
      <c r="K61" s="148" t="s">
        <v>832</v>
      </c>
      <c r="L61" s="148" t="s">
        <v>104</v>
      </c>
      <c r="M61" s="148" t="s">
        <v>970</v>
      </c>
      <c r="N61" s="148" t="s">
        <v>111</v>
      </c>
      <c r="P61" s="150">
        <v>9</v>
      </c>
      <c r="Q61" s="148" t="s">
        <v>833</v>
      </c>
      <c r="R61" s="150">
        <v>0</v>
      </c>
      <c r="S61" s="150">
        <v>0</v>
      </c>
      <c r="T61" s="150">
        <v>0</v>
      </c>
      <c r="U61" s="150">
        <v>9</v>
      </c>
      <c r="V61" s="149">
        <v>43241</v>
      </c>
      <c r="W61" s="150">
        <v>0</v>
      </c>
      <c r="X61" s="150">
        <v>9</v>
      </c>
      <c r="Y61" s="150">
        <v>9</v>
      </c>
      <c r="Z61" s="150">
        <v>0</v>
      </c>
      <c r="AA61" s="150">
        <v>0</v>
      </c>
      <c r="AB61" s="150">
        <v>9</v>
      </c>
      <c r="AC61" s="150">
        <v>9</v>
      </c>
      <c r="AD61" s="148" t="s">
        <v>112</v>
      </c>
      <c r="AE61" s="148" t="s">
        <v>190</v>
      </c>
      <c r="AF61" s="148" t="s">
        <v>940</v>
      </c>
      <c r="AG61" s="148" t="s">
        <v>104</v>
      </c>
      <c r="AH61" s="155">
        <v>42825</v>
      </c>
      <c r="AI61" s="153" t="s">
        <v>148</v>
      </c>
      <c r="AJ61" s="158"/>
      <c r="AK61" s="158"/>
      <c r="AL61" s="158"/>
      <c r="AM61" s="158"/>
      <c r="AN61" s="158"/>
      <c r="AO61" s="158"/>
      <c r="AP61" s="158"/>
      <c r="AQ61" s="158"/>
      <c r="AR61" s="158"/>
      <c r="AS61" s="158"/>
      <c r="AT61" s="158"/>
      <c r="AU61" s="156">
        <f t="shared" si="2"/>
        <v>0</v>
      </c>
    </row>
    <row r="62" spans="1:55" s="156" customFormat="1" ht="45" x14ac:dyDescent="0.25">
      <c r="A62" s="156">
        <v>138</v>
      </c>
      <c r="B62" s="148" t="s">
        <v>1112</v>
      </c>
      <c r="C62" s="150" t="s">
        <v>939</v>
      </c>
      <c r="D62" s="149">
        <v>42202</v>
      </c>
      <c r="E62" s="148" t="s">
        <v>834</v>
      </c>
      <c r="F62" s="148" t="s">
        <v>835</v>
      </c>
      <c r="G62" s="150">
        <v>2613</v>
      </c>
      <c r="H62" s="148" t="s">
        <v>104</v>
      </c>
      <c r="I62" s="148" t="s">
        <v>836</v>
      </c>
      <c r="J62" s="148" t="s">
        <v>837</v>
      </c>
      <c r="K62" s="148" t="s">
        <v>376</v>
      </c>
      <c r="L62" s="148" t="s">
        <v>104</v>
      </c>
      <c r="M62" s="148" t="s">
        <v>970</v>
      </c>
      <c r="N62" s="148" t="s">
        <v>111</v>
      </c>
      <c r="P62" s="150">
        <v>9</v>
      </c>
      <c r="Q62" s="148" t="s">
        <v>838</v>
      </c>
      <c r="R62" s="150">
        <v>0</v>
      </c>
      <c r="S62" s="150">
        <v>0</v>
      </c>
      <c r="T62" s="150">
        <v>5</v>
      </c>
      <c r="U62" s="150">
        <v>5</v>
      </c>
      <c r="V62" s="149">
        <v>43298</v>
      </c>
      <c r="W62" s="150">
        <v>4</v>
      </c>
      <c r="X62" s="150">
        <v>5</v>
      </c>
      <c r="Y62" s="150">
        <v>9</v>
      </c>
      <c r="Z62" s="150">
        <v>0</v>
      </c>
      <c r="AA62" s="150">
        <v>0</v>
      </c>
      <c r="AB62" s="150">
        <v>9</v>
      </c>
      <c r="AC62" s="150">
        <v>4</v>
      </c>
      <c r="AD62" s="148" t="s">
        <v>112</v>
      </c>
      <c r="AE62" s="148" t="s">
        <v>200</v>
      </c>
      <c r="AF62" s="148" t="s">
        <v>104</v>
      </c>
      <c r="AG62" s="148" t="s">
        <v>104</v>
      </c>
      <c r="AI62" s="153" t="s">
        <v>115</v>
      </c>
      <c r="AJ62" s="158"/>
      <c r="AK62" s="158"/>
      <c r="AL62" s="158"/>
      <c r="AM62" s="158"/>
      <c r="AN62" s="158"/>
      <c r="AO62" s="158"/>
      <c r="AP62" s="158"/>
      <c r="AQ62" s="158"/>
      <c r="AR62" s="158"/>
      <c r="AS62" s="158"/>
      <c r="AT62" s="158"/>
      <c r="AU62" s="156">
        <f t="shared" si="2"/>
        <v>0</v>
      </c>
    </row>
    <row r="63" spans="1:55" s="156" customFormat="1" ht="30" x14ac:dyDescent="0.25">
      <c r="A63" s="156">
        <v>183</v>
      </c>
      <c r="B63" s="148" t="s">
        <v>1162</v>
      </c>
      <c r="C63" s="150" t="s">
        <v>939</v>
      </c>
      <c r="D63" s="149">
        <v>42229</v>
      </c>
      <c r="E63" s="148" t="s">
        <v>840</v>
      </c>
      <c r="F63" s="148" t="s">
        <v>841</v>
      </c>
      <c r="G63" s="150">
        <v>2705</v>
      </c>
      <c r="H63" s="148" t="s">
        <v>104</v>
      </c>
      <c r="I63" s="148" t="s">
        <v>842</v>
      </c>
      <c r="J63" s="148" t="s">
        <v>843</v>
      </c>
      <c r="K63" s="148" t="s">
        <v>127</v>
      </c>
      <c r="L63" s="148" t="s">
        <v>104</v>
      </c>
      <c r="M63" s="148" t="s">
        <v>104</v>
      </c>
      <c r="N63" s="148" t="s">
        <v>111</v>
      </c>
      <c r="P63" s="150">
        <v>9</v>
      </c>
      <c r="Q63" s="148" t="s">
        <v>844</v>
      </c>
      <c r="R63" s="150">
        <v>0</v>
      </c>
      <c r="S63" s="150">
        <v>0</v>
      </c>
      <c r="T63" s="150">
        <v>0</v>
      </c>
      <c r="U63" s="150">
        <v>0</v>
      </c>
      <c r="V63" s="149">
        <v>43256</v>
      </c>
      <c r="W63" s="150">
        <v>9</v>
      </c>
      <c r="X63" s="150">
        <v>0</v>
      </c>
      <c r="Y63" s="150">
        <v>9</v>
      </c>
      <c r="Z63" s="150">
        <v>0</v>
      </c>
      <c r="AA63" s="150">
        <v>0</v>
      </c>
      <c r="AB63" s="150">
        <v>9</v>
      </c>
      <c r="AC63" s="150">
        <v>9</v>
      </c>
      <c r="AD63" s="148" t="s">
        <v>112</v>
      </c>
      <c r="AE63" s="148" t="s">
        <v>183</v>
      </c>
      <c r="AF63" s="148" t="s">
        <v>949</v>
      </c>
      <c r="AG63" s="148" t="s">
        <v>104</v>
      </c>
      <c r="AI63" s="153" t="s">
        <v>184</v>
      </c>
      <c r="AJ63" s="158"/>
      <c r="AK63" s="158"/>
      <c r="AL63" s="158"/>
      <c r="AM63" s="158"/>
      <c r="AN63" s="158"/>
      <c r="AO63" s="158"/>
      <c r="AP63" s="158"/>
      <c r="AQ63" s="158"/>
      <c r="AR63" s="158"/>
      <c r="AS63" s="158"/>
      <c r="AT63" s="158"/>
      <c r="AU63" s="156">
        <f t="shared" si="2"/>
        <v>0</v>
      </c>
    </row>
    <row r="64" spans="1:55" s="156" customFormat="1" ht="60" x14ac:dyDescent="0.25">
      <c r="A64" s="156">
        <v>221</v>
      </c>
      <c r="B64" s="148" t="s">
        <v>1282</v>
      </c>
      <c r="C64" s="150" t="s">
        <v>974</v>
      </c>
      <c r="D64" s="149">
        <v>42572</v>
      </c>
      <c r="E64" s="148" t="s">
        <v>1283</v>
      </c>
      <c r="F64" s="148" t="s">
        <v>1284</v>
      </c>
      <c r="G64" s="150">
        <v>2774</v>
      </c>
      <c r="H64" s="148" t="s">
        <v>104</v>
      </c>
      <c r="I64" s="148" t="s">
        <v>1285</v>
      </c>
      <c r="J64" s="148" t="s">
        <v>1286</v>
      </c>
      <c r="K64" s="148" t="s">
        <v>1287</v>
      </c>
      <c r="L64" s="148" t="s">
        <v>192</v>
      </c>
      <c r="M64" s="148" t="s">
        <v>957</v>
      </c>
      <c r="N64" s="148" t="s">
        <v>104</v>
      </c>
      <c r="P64" s="150">
        <v>9</v>
      </c>
      <c r="Q64" s="148" t="s">
        <v>1288</v>
      </c>
      <c r="R64" s="150">
        <v>0</v>
      </c>
      <c r="S64" s="150">
        <v>0</v>
      </c>
      <c r="T64" s="150">
        <v>1</v>
      </c>
      <c r="U64" s="150">
        <v>1</v>
      </c>
      <c r="V64" s="149">
        <v>43667</v>
      </c>
      <c r="W64" s="150">
        <v>8</v>
      </c>
      <c r="X64" s="150">
        <v>1</v>
      </c>
      <c r="Y64" s="150">
        <v>9</v>
      </c>
      <c r="Z64" s="150">
        <v>0</v>
      </c>
      <c r="AA64" s="150">
        <v>1</v>
      </c>
      <c r="AB64" s="150">
        <v>9</v>
      </c>
      <c r="AC64" s="150">
        <v>8</v>
      </c>
      <c r="AD64" s="148" t="s">
        <v>368</v>
      </c>
      <c r="AE64" s="148" t="s">
        <v>200</v>
      </c>
      <c r="AF64" s="148" t="s">
        <v>104</v>
      </c>
      <c r="AG64" s="148" t="s">
        <v>104</v>
      </c>
      <c r="AI64" s="153" t="s">
        <v>115</v>
      </c>
      <c r="AJ64" s="158"/>
      <c r="AK64" s="158"/>
      <c r="AL64" s="158"/>
      <c r="AM64" s="158"/>
      <c r="AN64" s="158"/>
      <c r="AO64" s="158"/>
      <c r="AP64" s="158"/>
      <c r="AQ64" s="158"/>
      <c r="AR64" s="158"/>
      <c r="AS64" s="158"/>
      <c r="AT64" s="158"/>
      <c r="AU64" s="156">
        <f t="shared" si="2"/>
        <v>0</v>
      </c>
    </row>
    <row r="65" spans="1:47" s="160" customFormat="1" ht="30" x14ac:dyDescent="0.25">
      <c r="A65" s="156">
        <v>223</v>
      </c>
      <c r="B65" s="148" t="s">
        <v>1296</v>
      </c>
      <c r="C65" s="150" t="s">
        <v>974</v>
      </c>
      <c r="D65" s="149">
        <v>42580</v>
      </c>
      <c r="E65" s="148" t="s">
        <v>1297</v>
      </c>
      <c r="F65" s="148" t="s">
        <v>1298</v>
      </c>
      <c r="G65" s="150">
        <v>2777</v>
      </c>
      <c r="H65" s="148" t="s">
        <v>104</v>
      </c>
      <c r="I65" s="148" t="s">
        <v>1299</v>
      </c>
      <c r="J65" s="148" t="s">
        <v>1299</v>
      </c>
      <c r="K65" s="148" t="s">
        <v>316</v>
      </c>
      <c r="L65" s="148" t="s">
        <v>104</v>
      </c>
      <c r="M65" s="148" t="s">
        <v>1242</v>
      </c>
      <c r="N65" s="148" t="s">
        <v>107</v>
      </c>
      <c r="O65" s="156"/>
      <c r="P65" s="150">
        <v>9</v>
      </c>
      <c r="Q65" s="148" t="s">
        <v>1300</v>
      </c>
      <c r="R65" s="150">
        <v>0</v>
      </c>
      <c r="S65" s="150">
        <v>0</v>
      </c>
      <c r="T65" s="150">
        <v>0</v>
      </c>
      <c r="U65" s="150">
        <v>9</v>
      </c>
      <c r="V65" s="149">
        <v>43675</v>
      </c>
      <c r="W65" s="150">
        <v>0</v>
      </c>
      <c r="X65" s="150">
        <v>9</v>
      </c>
      <c r="Y65" s="150">
        <v>9</v>
      </c>
      <c r="Z65" s="150">
        <v>1</v>
      </c>
      <c r="AA65" s="150">
        <v>0</v>
      </c>
      <c r="AB65" s="150">
        <v>9</v>
      </c>
      <c r="AC65" s="150">
        <v>8</v>
      </c>
      <c r="AD65" s="148" t="s">
        <v>368</v>
      </c>
      <c r="AE65" s="148" t="s">
        <v>212</v>
      </c>
      <c r="AF65" s="148" t="s">
        <v>940</v>
      </c>
      <c r="AG65" s="148" t="s">
        <v>104</v>
      </c>
      <c r="AH65" s="155">
        <v>42825</v>
      </c>
      <c r="AI65" s="153" t="s">
        <v>148</v>
      </c>
      <c r="AJ65" s="158"/>
      <c r="AK65" s="158"/>
      <c r="AL65" s="158"/>
      <c r="AM65" s="158"/>
      <c r="AN65" s="158"/>
      <c r="AO65" s="158"/>
      <c r="AP65" s="158"/>
      <c r="AQ65" s="158"/>
      <c r="AR65" s="158"/>
      <c r="AS65" s="158"/>
      <c r="AT65" s="158"/>
      <c r="AU65" s="156">
        <f t="shared" si="2"/>
        <v>0</v>
      </c>
    </row>
    <row r="66" spans="1:47" s="156" customFormat="1" x14ac:dyDescent="0.25">
      <c r="A66" s="156">
        <v>273</v>
      </c>
      <c r="B66" s="148" t="s">
        <v>1703</v>
      </c>
      <c r="C66" s="150" t="s">
        <v>974</v>
      </c>
      <c r="D66" s="157"/>
      <c r="E66" s="148" t="s">
        <v>1704</v>
      </c>
      <c r="F66" s="148" t="s">
        <v>1705</v>
      </c>
      <c r="G66" s="150">
        <v>2860</v>
      </c>
      <c r="H66" s="148" t="s">
        <v>104</v>
      </c>
      <c r="I66" s="148" t="s">
        <v>1014</v>
      </c>
      <c r="J66" s="148" t="s">
        <v>1706</v>
      </c>
      <c r="K66" s="148" t="s">
        <v>19</v>
      </c>
      <c r="L66" s="148" t="s">
        <v>104</v>
      </c>
      <c r="M66" s="148" t="s">
        <v>1707</v>
      </c>
      <c r="N66" s="148" t="s">
        <v>111</v>
      </c>
      <c r="P66" s="150">
        <v>9</v>
      </c>
      <c r="Q66" s="148" t="s">
        <v>1708</v>
      </c>
      <c r="R66" s="150">
        <v>0</v>
      </c>
      <c r="S66" s="150">
        <v>0</v>
      </c>
      <c r="T66" s="150">
        <v>0</v>
      </c>
      <c r="U66" s="150">
        <v>0</v>
      </c>
      <c r="V66" s="157"/>
      <c r="W66" s="150">
        <v>9</v>
      </c>
      <c r="X66" s="150">
        <v>0</v>
      </c>
      <c r="Y66" s="150">
        <v>9</v>
      </c>
      <c r="Z66" s="150">
        <v>0</v>
      </c>
      <c r="AA66" s="150">
        <v>0</v>
      </c>
      <c r="AB66" s="150">
        <v>9</v>
      </c>
      <c r="AC66" s="150">
        <v>9</v>
      </c>
      <c r="AD66" s="148" t="s">
        <v>104</v>
      </c>
      <c r="AE66" s="148" t="s">
        <v>108</v>
      </c>
      <c r="AF66" s="148" t="s">
        <v>104</v>
      </c>
      <c r="AG66" s="148" t="s">
        <v>104</v>
      </c>
      <c r="AI66" s="153" t="s">
        <v>115</v>
      </c>
      <c r="AJ66" s="158"/>
      <c r="AK66" s="158"/>
      <c r="AL66" s="158"/>
      <c r="AM66" s="158"/>
      <c r="AN66" s="158"/>
      <c r="AO66" s="158"/>
      <c r="AP66" s="158"/>
      <c r="AQ66" s="158"/>
      <c r="AR66" s="158"/>
      <c r="AS66" s="158"/>
      <c r="AT66" s="158"/>
      <c r="AU66" s="156">
        <f t="shared" si="2"/>
        <v>0</v>
      </c>
    </row>
    <row r="67" spans="1:47" s="156" customFormat="1" ht="45" x14ac:dyDescent="0.25">
      <c r="A67" s="156">
        <v>34</v>
      </c>
      <c r="B67" s="148" t="s">
        <v>1009</v>
      </c>
      <c r="C67" s="150" t="s">
        <v>1003</v>
      </c>
      <c r="D67" s="149">
        <v>40813</v>
      </c>
      <c r="E67" s="148" t="s">
        <v>1604</v>
      </c>
      <c r="F67" s="148" t="s">
        <v>208</v>
      </c>
      <c r="G67" s="150">
        <v>2248</v>
      </c>
      <c r="H67" s="148" t="s">
        <v>104</v>
      </c>
      <c r="I67" s="148" t="s">
        <v>209</v>
      </c>
      <c r="J67" s="148" t="s">
        <v>209</v>
      </c>
      <c r="K67" s="148" t="s">
        <v>206</v>
      </c>
      <c r="L67" s="148" t="s">
        <v>104</v>
      </c>
      <c r="M67" s="148" t="s">
        <v>944</v>
      </c>
      <c r="N67" s="148" t="s">
        <v>127</v>
      </c>
      <c r="P67" s="150">
        <v>8</v>
      </c>
      <c r="Q67" s="148" t="s">
        <v>1010</v>
      </c>
      <c r="R67" s="150">
        <v>0</v>
      </c>
      <c r="S67" s="150">
        <v>0</v>
      </c>
      <c r="T67" s="150">
        <v>0</v>
      </c>
      <c r="U67" s="150">
        <v>0</v>
      </c>
      <c r="V67" s="149">
        <v>41909</v>
      </c>
      <c r="W67" s="150">
        <v>8</v>
      </c>
      <c r="X67" s="150">
        <v>0</v>
      </c>
      <c r="Y67" s="150">
        <v>8</v>
      </c>
      <c r="Z67" s="150">
        <v>0</v>
      </c>
      <c r="AA67" s="150">
        <v>0</v>
      </c>
      <c r="AB67" s="150">
        <v>8</v>
      </c>
      <c r="AC67" s="150">
        <v>8</v>
      </c>
      <c r="AD67" s="148" t="s">
        <v>112</v>
      </c>
      <c r="AE67" s="148" t="s">
        <v>183</v>
      </c>
      <c r="AF67" s="148" t="s">
        <v>949</v>
      </c>
      <c r="AG67" s="148" t="s">
        <v>104</v>
      </c>
      <c r="AI67" s="153" t="s">
        <v>965</v>
      </c>
      <c r="AJ67" s="158"/>
      <c r="AK67" s="158"/>
      <c r="AL67" s="158"/>
      <c r="AM67" s="158"/>
      <c r="AN67" s="158"/>
      <c r="AO67" s="158"/>
      <c r="AP67" s="158"/>
      <c r="AQ67" s="158"/>
      <c r="AR67" s="158"/>
      <c r="AS67" s="158"/>
      <c r="AT67" s="158"/>
      <c r="AU67" s="156">
        <f t="shared" si="2"/>
        <v>0</v>
      </c>
    </row>
    <row r="68" spans="1:47" s="156" customFormat="1" ht="30" x14ac:dyDescent="0.25">
      <c r="A68" s="156">
        <v>81</v>
      </c>
      <c r="B68" s="148" t="s">
        <v>1066</v>
      </c>
      <c r="C68" s="150" t="s">
        <v>1021</v>
      </c>
      <c r="D68" s="149">
        <v>42013</v>
      </c>
      <c r="E68" s="148" t="s">
        <v>803</v>
      </c>
      <c r="F68" s="148" t="s">
        <v>804</v>
      </c>
      <c r="G68" s="150">
        <v>2473</v>
      </c>
      <c r="H68" s="148" t="s">
        <v>104</v>
      </c>
      <c r="I68" s="148" t="s">
        <v>181</v>
      </c>
      <c r="J68" s="148" t="s">
        <v>805</v>
      </c>
      <c r="K68" s="148" t="s">
        <v>806</v>
      </c>
      <c r="L68" s="148" t="s">
        <v>104</v>
      </c>
      <c r="M68" s="148" t="s">
        <v>941</v>
      </c>
      <c r="N68" s="148" t="s">
        <v>107</v>
      </c>
      <c r="P68" s="150">
        <v>8</v>
      </c>
      <c r="Q68" s="148" t="s">
        <v>807</v>
      </c>
      <c r="R68" s="150">
        <v>0</v>
      </c>
      <c r="S68" s="150">
        <v>0</v>
      </c>
      <c r="T68" s="150">
        <v>8</v>
      </c>
      <c r="U68" s="150">
        <v>8</v>
      </c>
      <c r="V68" s="149">
        <v>43109</v>
      </c>
      <c r="W68" s="150">
        <v>0</v>
      </c>
      <c r="X68" s="150">
        <v>8</v>
      </c>
      <c r="Y68" s="150">
        <v>8</v>
      </c>
      <c r="Z68" s="150">
        <v>0</v>
      </c>
      <c r="AA68" s="150">
        <v>0</v>
      </c>
      <c r="AB68" s="150">
        <v>8</v>
      </c>
      <c r="AC68" s="150">
        <v>8</v>
      </c>
      <c r="AD68" s="148" t="s">
        <v>368</v>
      </c>
      <c r="AE68" s="148" t="s">
        <v>183</v>
      </c>
      <c r="AF68" s="148" t="s">
        <v>949</v>
      </c>
      <c r="AG68" s="148" t="s">
        <v>104</v>
      </c>
      <c r="AH68" s="157"/>
      <c r="AI68" s="153" t="s">
        <v>115</v>
      </c>
      <c r="AJ68" s="158"/>
      <c r="AK68" s="158"/>
      <c r="AL68" s="158"/>
      <c r="AM68" s="158"/>
      <c r="AN68" s="158"/>
      <c r="AO68" s="158"/>
      <c r="AP68" s="158"/>
      <c r="AQ68" s="158"/>
      <c r="AR68" s="158"/>
      <c r="AS68" s="158"/>
      <c r="AT68" s="158"/>
      <c r="AU68" s="156">
        <f t="shared" si="2"/>
        <v>0</v>
      </c>
    </row>
    <row r="69" spans="1:47" s="156" customFormat="1" ht="45" x14ac:dyDescent="0.25">
      <c r="A69" s="156">
        <v>155</v>
      </c>
      <c r="B69" s="148" t="s">
        <v>1134</v>
      </c>
      <c r="C69" s="150" t="s">
        <v>939</v>
      </c>
      <c r="D69" s="149">
        <v>42271</v>
      </c>
      <c r="E69" s="148" t="s">
        <v>808</v>
      </c>
      <c r="F69" s="148" t="s">
        <v>809</v>
      </c>
      <c r="G69" s="150">
        <v>2642</v>
      </c>
      <c r="H69" s="148" t="s">
        <v>104</v>
      </c>
      <c r="I69" s="148" t="s">
        <v>810</v>
      </c>
      <c r="J69" s="148" t="s">
        <v>811</v>
      </c>
      <c r="K69" s="148" t="s">
        <v>812</v>
      </c>
      <c r="L69" s="148" t="s">
        <v>104</v>
      </c>
      <c r="M69" s="148" t="s">
        <v>955</v>
      </c>
      <c r="N69" s="148" t="s">
        <v>111</v>
      </c>
      <c r="P69" s="150">
        <v>8</v>
      </c>
      <c r="Q69" s="148" t="s">
        <v>813</v>
      </c>
      <c r="R69" s="150">
        <v>0</v>
      </c>
      <c r="S69" s="150">
        <v>0</v>
      </c>
      <c r="T69" s="150">
        <v>0</v>
      </c>
      <c r="U69" s="150">
        <v>0</v>
      </c>
      <c r="V69" s="149">
        <v>43367</v>
      </c>
      <c r="W69" s="150">
        <v>8</v>
      </c>
      <c r="X69" s="150">
        <v>0</v>
      </c>
      <c r="Y69" s="150">
        <v>8</v>
      </c>
      <c r="Z69" s="150">
        <v>0</v>
      </c>
      <c r="AA69" s="150">
        <v>0</v>
      </c>
      <c r="AB69" s="150">
        <v>8</v>
      </c>
      <c r="AC69" s="150">
        <v>8</v>
      </c>
      <c r="AD69" s="148" t="s">
        <v>112</v>
      </c>
      <c r="AE69" s="148" t="s">
        <v>190</v>
      </c>
      <c r="AF69" s="148" t="s">
        <v>104</v>
      </c>
      <c r="AG69" s="148" t="s">
        <v>104</v>
      </c>
      <c r="AI69" s="153" t="s">
        <v>115</v>
      </c>
      <c r="AJ69" s="158"/>
      <c r="AK69" s="158"/>
      <c r="AL69" s="158"/>
      <c r="AM69" s="158"/>
      <c r="AN69" s="158"/>
      <c r="AO69" s="158"/>
      <c r="AP69" s="158"/>
      <c r="AQ69" s="158"/>
      <c r="AR69" s="158"/>
      <c r="AS69" s="158"/>
      <c r="AT69" s="158"/>
      <c r="AU69" s="156">
        <f t="shared" si="2"/>
        <v>0</v>
      </c>
    </row>
    <row r="70" spans="1:47" s="156" customFormat="1" ht="30" x14ac:dyDescent="0.25">
      <c r="A70" s="156">
        <v>158</v>
      </c>
      <c r="B70" s="148" t="s">
        <v>1137</v>
      </c>
      <c r="C70" s="150" t="s">
        <v>939</v>
      </c>
      <c r="D70" s="149">
        <v>42263</v>
      </c>
      <c r="E70" s="148" t="s">
        <v>814</v>
      </c>
      <c r="F70" s="148" t="s">
        <v>815</v>
      </c>
      <c r="G70" s="150">
        <v>2645</v>
      </c>
      <c r="H70" s="148" t="s">
        <v>104</v>
      </c>
      <c r="I70" s="148" t="s">
        <v>816</v>
      </c>
      <c r="J70" s="148" t="s">
        <v>817</v>
      </c>
      <c r="K70" s="148" t="s">
        <v>120</v>
      </c>
      <c r="L70" s="148" t="s">
        <v>104</v>
      </c>
      <c r="M70" s="148" t="s">
        <v>104</v>
      </c>
      <c r="N70" s="148" t="s">
        <v>107</v>
      </c>
      <c r="P70" s="150">
        <v>8</v>
      </c>
      <c r="Q70" s="148" t="s">
        <v>818</v>
      </c>
      <c r="R70" s="150">
        <v>0</v>
      </c>
      <c r="S70" s="150">
        <v>0</v>
      </c>
      <c r="T70" s="150">
        <v>0</v>
      </c>
      <c r="U70" s="150">
        <v>0</v>
      </c>
      <c r="V70" s="149">
        <v>43359</v>
      </c>
      <c r="W70" s="150">
        <v>8</v>
      </c>
      <c r="X70" s="150">
        <v>0</v>
      </c>
      <c r="Y70" s="150">
        <v>8</v>
      </c>
      <c r="Z70" s="150">
        <v>0</v>
      </c>
      <c r="AA70" s="150">
        <v>0</v>
      </c>
      <c r="AB70" s="150">
        <v>8</v>
      </c>
      <c r="AC70" s="150">
        <v>8</v>
      </c>
      <c r="AD70" s="148" t="s">
        <v>112</v>
      </c>
      <c r="AE70" s="148" t="s">
        <v>190</v>
      </c>
      <c r="AF70" s="148" t="s">
        <v>104</v>
      </c>
      <c r="AG70" s="148" t="s">
        <v>104</v>
      </c>
      <c r="AH70" s="157"/>
      <c r="AI70" s="153" t="s">
        <v>115</v>
      </c>
      <c r="AJ70" s="158"/>
      <c r="AK70" s="158"/>
      <c r="AL70" s="158"/>
      <c r="AM70" s="158"/>
      <c r="AN70" s="158"/>
      <c r="AO70" s="158"/>
      <c r="AP70" s="158"/>
      <c r="AQ70" s="158"/>
      <c r="AR70" s="158"/>
      <c r="AS70" s="158"/>
      <c r="AT70" s="158"/>
      <c r="AU70" s="156">
        <f t="shared" si="2"/>
        <v>0</v>
      </c>
    </row>
    <row r="71" spans="1:47" s="156" customFormat="1" ht="45" x14ac:dyDescent="0.25">
      <c r="A71" s="156">
        <v>208</v>
      </c>
      <c r="B71" s="148" t="s">
        <v>1197</v>
      </c>
      <c r="C71" s="150" t="s">
        <v>974</v>
      </c>
      <c r="D71" s="149">
        <v>42692</v>
      </c>
      <c r="E71" s="148" t="s">
        <v>1198</v>
      </c>
      <c r="F71" s="148" t="s">
        <v>1199</v>
      </c>
      <c r="G71" s="150">
        <v>2744</v>
      </c>
      <c r="H71" s="148" t="s">
        <v>104</v>
      </c>
      <c r="I71" s="148" t="s">
        <v>384</v>
      </c>
      <c r="J71" s="148" t="s">
        <v>1200</v>
      </c>
      <c r="K71" s="148" t="s">
        <v>1201</v>
      </c>
      <c r="L71" s="148" t="s">
        <v>192</v>
      </c>
      <c r="M71" s="148" t="s">
        <v>957</v>
      </c>
      <c r="N71" s="148" t="s">
        <v>111</v>
      </c>
      <c r="P71" s="150">
        <v>8</v>
      </c>
      <c r="Q71" s="148" t="s">
        <v>1202</v>
      </c>
      <c r="R71" s="150">
        <v>0</v>
      </c>
      <c r="S71" s="150">
        <v>0</v>
      </c>
      <c r="T71" s="150">
        <v>0</v>
      </c>
      <c r="U71" s="150">
        <v>0</v>
      </c>
      <c r="V71" s="149">
        <v>43787</v>
      </c>
      <c r="W71" s="150">
        <v>8</v>
      </c>
      <c r="X71" s="150">
        <v>0</v>
      </c>
      <c r="Y71" s="150">
        <v>8</v>
      </c>
      <c r="Z71" s="150">
        <v>0</v>
      </c>
      <c r="AA71" s="150">
        <v>0</v>
      </c>
      <c r="AB71" s="150">
        <v>8</v>
      </c>
      <c r="AC71" s="150">
        <v>8</v>
      </c>
      <c r="AD71" s="148" t="s">
        <v>368</v>
      </c>
      <c r="AE71" s="148" t="s">
        <v>190</v>
      </c>
      <c r="AF71" s="148" t="s">
        <v>949</v>
      </c>
      <c r="AG71" s="148" t="s">
        <v>104</v>
      </c>
      <c r="AI71" s="153" t="s">
        <v>115</v>
      </c>
      <c r="AJ71" s="158"/>
      <c r="AK71" s="158"/>
      <c r="AL71" s="158"/>
      <c r="AM71" s="158"/>
      <c r="AN71" s="158"/>
      <c r="AO71" s="158"/>
      <c r="AP71" s="158"/>
      <c r="AQ71" s="158"/>
      <c r="AR71" s="158"/>
      <c r="AS71" s="158"/>
      <c r="AT71" s="158"/>
      <c r="AU71" s="156">
        <f t="shared" si="2"/>
        <v>0</v>
      </c>
    </row>
    <row r="72" spans="1:47" s="156" customFormat="1" ht="30" x14ac:dyDescent="0.25">
      <c r="A72" s="156">
        <v>308</v>
      </c>
      <c r="B72" s="148" t="s">
        <v>1880</v>
      </c>
      <c r="C72" s="150" t="s">
        <v>1710</v>
      </c>
      <c r="D72" s="157"/>
      <c r="E72" s="148" t="s">
        <v>1881</v>
      </c>
      <c r="F72" s="148" t="s">
        <v>1882</v>
      </c>
      <c r="G72" s="150">
        <v>2903</v>
      </c>
      <c r="H72" s="148" t="s">
        <v>104</v>
      </c>
      <c r="I72" s="148" t="s">
        <v>150</v>
      </c>
      <c r="J72" s="148" t="s">
        <v>104</v>
      </c>
      <c r="K72" s="148" t="s">
        <v>147</v>
      </c>
      <c r="L72" s="148" t="s">
        <v>104</v>
      </c>
      <c r="M72" s="148" t="s">
        <v>29</v>
      </c>
      <c r="N72" s="148" t="s">
        <v>230</v>
      </c>
      <c r="P72" s="150">
        <v>8</v>
      </c>
      <c r="Q72" s="148" t="s">
        <v>1883</v>
      </c>
      <c r="R72" s="150">
        <v>0</v>
      </c>
      <c r="S72" s="150">
        <v>0</v>
      </c>
      <c r="T72" s="150">
        <v>0</v>
      </c>
      <c r="U72" s="150">
        <v>0</v>
      </c>
      <c r="V72" s="157"/>
      <c r="W72" s="150">
        <v>8</v>
      </c>
      <c r="X72" s="150">
        <v>0</v>
      </c>
      <c r="Y72" s="150">
        <v>8</v>
      </c>
      <c r="Z72" s="150">
        <v>0</v>
      </c>
      <c r="AA72" s="150">
        <v>0</v>
      </c>
      <c r="AB72" s="150">
        <v>8</v>
      </c>
      <c r="AC72" s="150">
        <v>8</v>
      </c>
      <c r="AD72" s="148" t="s">
        <v>104</v>
      </c>
      <c r="AE72" s="148" t="s">
        <v>108</v>
      </c>
      <c r="AF72" s="148" t="s">
        <v>104</v>
      </c>
      <c r="AG72" s="148" t="s">
        <v>104</v>
      </c>
      <c r="AI72" s="153" t="s">
        <v>115</v>
      </c>
      <c r="AJ72" s="158"/>
      <c r="AK72" s="158"/>
      <c r="AL72" s="158"/>
      <c r="AM72" s="158"/>
      <c r="AN72" s="158"/>
      <c r="AO72" s="158"/>
      <c r="AP72" s="158"/>
      <c r="AQ72" s="158"/>
      <c r="AR72" s="158"/>
      <c r="AS72" s="158"/>
      <c r="AT72" s="158"/>
      <c r="AU72" s="156">
        <f t="shared" si="2"/>
        <v>0</v>
      </c>
    </row>
    <row r="73" spans="1:47" s="160" customFormat="1" ht="30" x14ac:dyDescent="0.25">
      <c r="A73" s="156">
        <v>323</v>
      </c>
      <c r="B73" s="148" t="s">
        <v>1950</v>
      </c>
      <c r="C73" s="150" t="s">
        <v>1710</v>
      </c>
      <c r="D73" s="157"/>
      <c r="E73" s="148" t="s">
        <v>1951</v>
      </c>
      <c r="F73" s="148" t="s">
        <v>1952</v>
      </c>
      <c r="G73" s="150">
        <v>2921</v>
      </c>
      <c r="H73" s="148" t="s">
        <v>104</v>
      </c>
      <c r="I73" s="148" t="s">
        <v>1768</v>
      </c>
      <c r="J73" s="148" t="s">
        <v>104</v>
      </c>
      <c r="K73" s="148" t="s">
        <v>182</v>
      </c>
      <c r="L73" s="148" t="s">
        <v>104</v>
      </c>
      <c r="M73" s="148" t="s">
        <v>959</v>
      </c>
      <c r="N73" s="148" t="s">
        <v>127</v>
      </c>
      <c r="O73" s="156"/>
      <c r="P73" s="150">
        <v>8</v>
      </c>
      <c r="Q73" s="148" t="s">
        <v>1953</v>
      </c>
      <c r="R73" s="150">
        <v>0</v>
      </c>
      <c r="S73" s="150">
        <v>0</v>
      </c>
      <c r="T73" s="150">
        <v>8</v>
      </c>
      <c r="U73" s="150">
        <v>8</v>
      </c>
      <c r="V73" s="157"/>
      <c r="W73" s="150">
        <v>0</v>
      </c>
      <c r="X73" s="150">
        <v>8</v>
      </c>
      <c r="Y73" s="150">
        <v>8</v>
      </c>
      <c r="Z73" s="150">
        <v>0</v>
      </c>
      <c r="AA73" s="150">
        <v>0</v>
      </c>
      <c r="AB73" s="150">
        <v>8</v>
      </c>
      <c r="AC73" s="150">
        <v>8</v>
      </c>
      <c r="AD73" s="148" t="s">
        <v>104</v>
      </c>
      <c r="AE73" s="148" t="s">
        <v>183</v>
      </c>
      <c r="AF73" s="148" t="s">
        <v>104</v>
      </c>
      <c r="AG73" s="148" t="s">
        <v>104</v>
      </c>
      <c r="AH73" s="157"/>
      <c r="AI73" s="153" t="s">
        <v>115</v>
      </c>
      <c r="AJ73" s="158"/>
      <c r="AK73" s="158"/>
      <c r="AL73" s="158"/>
      <c r="AM73" s="158"/>
      <c r="AN73" s="158"/>
      <c r="AO73" s="158"/>
      <c r="AP73" s="158"/>
      <c r="AQ73" s="158"/>
      <c r="AR73" s="158"/>
      <c r="AS73" s="158"/>
      <c r="AT73" s="158"/>
      <c r="AU73" s="156">
        <f t="shared" si="2"/>
        <v>0</v>
      </c>
    </row>
    <row r="74" spans="1:47" s="156" customFormat="1" ht="30" x14ac:dyDescent="0.25">
      <c r="A74" s="156">
        <v>328</v>
      </c>
      <c r="B74" s="148" t="s">
        <v>1974</v>
      </c>
      <c r="C74" s="150" t="s">
        <v>1710</v>
      </c>
      <c r="D74" s="157"/>
      <c r="E74" s="148" t="s">
        <v>1975</v>
      </c>
      <c r="F74" s="148" t="s">
        <v>1976</v>
      </c>
      <c r="G74" s="150">
        <v>2927</v>
      </c>
      <c r="H74" s="148" t="s">
        <v>104</v>
      </c>
      <c r="I74" s="148" t="s">
        <v>1977</v>
      </c>
      <c r="J74" s="148" t="s">
        <v>104</v>
      </c>
      <c r="K74" s="148" t="s">
        <v>1978</v>
      </c>
      <c r="L74" s="148" t="s">
        <v>104</v>
      </c>
      <c r="M74" s="148" t="s">
        <v>1407</v>
      </c>
      <c r="N74" s="148" t="s">
        <v>111</v>
      </c>
      <c r="P74" s="150">
        <v>8</v>
      </c>
      <c r="Q74" s="148" t="s">
        <v>1979</v>
      </c>
      <c r="R74" s="150">
        <v>0</v>
      </c>
      <c r="S74" s="150">
        <v>0</v>
      </c>
      <c r="T74" s="150">
        <v>0</v>
      </c>
      <c r="U74" s="150">
        <v>0</v>
      </c>
      <c r="V74" s="157"/>
      <c r="W74" s="150">
        <v>8</v>
      </c>
      <c r="X74" s="150">
        <v>0</v>
      </c>
      <c r="Y74" s="150">
        <v>8</v>
      </c>
      <c r="Z74" s="150">
        <v>1</v>
      </c>
      <c r="AA74" s="150">
        <v>0</v>
      </c>
      <c r="AB74" s="150">
        <v>9</v>
      </c>
      <c r="AC74" s="150">
        <v>8</v>
      </c>
      <c r="AD74" s="148" t="s">
        <v>104</v>
      </c>
      <c r="AE74" s="148" t="s">
        <v>190</v>
      </c>
      <c r="AF74" s="148" t="s">
        <v>104</v>
      </c>
      <c r="AG74" s="148" t="s">
        <v>104</v>
      </c>
      <c r="AH74" s="157"/>
      <c r="AI74" s="153" t="s">
        <v>115</v>
      </c>
      <c r="AJ74" s="158"/>
      <c r="AK74" s="158"/>
      <c r="AL74" s="158"/>
      <c r="AM74" s="158"/>
      <c r="AN74" s="158"/>
      <c r="AO74" s="158"/>
      <c r="AP74" s="158"/>
      <c r="AQ74" s="158"/>
      <c r="AR74" s="158"/>
      <c r="AS74" s="158"/>
      <c r="AT74" s="158"/>
      <c r="AU74" s="156">
        <f t="shared" si="2"/>
        <v>0</v>
      </c>
    </row>
    <row r="75" spans="1:47" s="156" customFormat="1" ht="30" x14ac:dyDescent="0.25">
      <c r="A75" s="156">
        <v>3</v>
      </c>
      <c r="B75" s="148" t="s">
        <v>934</v>
      </c>
      <c r="C75" s="150" t="s">
        <v>935</v>
      </c>
      <c r="D75" s="149">
        <v>36320</v>
      </c>
      <c r="E75" s="148" t="s">
        <v>789</v>
      </c>
      <c r="F75" s="148" t="s">
        <v>790</v>
      </c>
      <c r="G75" s="150">
        <v>1052</v>
      </c>
      <c r="H75" s="148" t="s">
        <v>930</v>
      </c>
      <c r="I75" s="148" t="s">
        <v>791</v>
      </c>
      <c r="J75" s="148" t="s">
        <v>792</v>
      </c>
      <c r="K75" s="148" t="s">
        <v>275</v>
      </c>
      <c r="L75" s="148" t="s">
        <v>104</v>
      </c>
      <c r="M75" s="148" t="s">
        <v>936</v>
      </c>
      <c r="N75" s="148" t="s">
        <v>111</v>
      </c>
      <c r="P75" s="150">
        <v>7</v>
      </c>
      <c r="Q75" s="148" t="s">
        <v>793</v>
      </c>
      <c r="R75" s="150">
        <v>0</v>
      </c>
      <c r="S75" s="150">
        <v>2</v>
      </c>
      <c r="T75" s="150">
        <v>0</v>
      </c>
      <c r="U75" s="150">
        <v>2</v>
      </c>
      <c r="V75" s="149">
        <v>38147</v>
      </c>
      <c r="W75" s="150">
        <v>5</v>
      </c>
      <c r="X75" s="150">
        <v>0</v>
      </c>
      <c r="Y75" s="150">
        <v>5</v>
      </c>
      <c r="Z75" s="150">
        <v>0</v>
      </c>
      <c r="AA75" s="150">
        <v>0</v>
      </c>
      <c r="AB75" s="150">
        <v>7</v>
      </c>
      <c r="AC75" s="150">
        <v>7</v>
      </c>
      <c r="AD75" s="148" t="s">
        <v>112</v>
      </c>
      <c r="AE75" s="148" t="s">
        <v>341</v>
      </c>
      <c r="AF75" s="148" t="s">
        <v>937</v>
      </c>
      <c r="AG75" s="148" t="s">
        <v>104</v>
      </c>
      <c r="AH75" s="152">
        <v>36981</v>
      </c>
      <c r="AI75" s="153" t="s">
        <v>148</v>
      </c>
      <c r="AJ75" s="158"/>
      <c r="AK75" s="158"/>
      <c r="AL75" s="158"/>
      <c r="AM75" s="158"/>
      <c r="AN75" s="158"/>
      <c r="AO75" s="158"/>
      <c r="AP75" s="158"/>
      <c r="AQ75" s="158"/>
      <c r="AR75" s="158"/>
      <c r="AS75" s="158"/>
      <c r="AT75" s="158"/>
      <c r="AU75" s="156">
        <f t="shared" si="2"/>
        <v>0</v>
      </c>
    </row>
    <row r="76" spans="1:47" s="156" customFormat="1" ht="30" x14ac:dyDescent="0.25">
      <c r="A76" s="156">
        <v>18</v>
      </c>
      <c r="B76" s="148" t="s">
        <v>968</v>
      </c>
      <c r="C76" s="150" t="s">
        <v>969</v>
      </c>
      <c r="D76" s="149">
        <v>39791</v>
      </c>
      <c r="E76" s="148" t="s">
        <v>794</v>
      </c>
      <c r="F76" s="148" t="s">
        <v>795</v>
      </c>
      <c r="G76" s="150">
        <v>2072</v>
      </c>
      <c r="H76" s="148" t="s">
        <v>930</v>
      </c>
      <c r="I76" s="148" t="s">
        <v>485</v>
      </c>
      <c r="J76" s="148" t="s">
        <v>485</v>
      </c>
      <c r="K76" s="148" t="s">
        <v>21</v>
      </c>
      <c r="L76" s="148" t="s">
        <v>104</v>
      </c>
      <c r="M76" s="148" t="s">
        <v>970</v>
      </c>
      <c r="N76" s="148" t="s">
        <v>111</v>
      </c>
      <c r="P76" s="150">
        <v>7</v>
      </c>
      <c r="Q76" s="148" t="s">
        <v>796</v>
      </c>
      <c r="R76" s="150">
        <v>0</v>
      </c>
      <c r="S76" s="150">
        <v>0</v>
      </c>
      <c r="T76" s="150">
        <v>0</v>
      </c>
      <c r="U76" s="150">
        <v>7</v>
      </c>
      <c r="V76" s="149">
        <v>40886</v>
      </c>
      <c r="W76" s="150">
        <v>0</v>
      </c>
      <c r="X76" s="150">
        <v>7</v>
      </c>
      <c r="Y76" s="150">
        <v>7</v>
      </c>
      <c r="Z76" s="150">
        <v>0</v>
      </c>
      <c r="AA76" s="150">
        <v>0</v>
      </c>
      <c r="AB76" s="150">
        <v>7</v>
      </c>
      <c r="AC76" s="150">
        <v>7</v>
      </c>
      <c r="AD76" s="148" t="s">
        <v>112</v>
      </c>
      <c r="AE76" s="148" t="s">
        <v>190</v>
      </c>
      <c r="AF76" s="148" t="s">
        <v>949</v>
      </c>
      <c r="AG76" s="148" t="s">
        <v>104</v>
      </c>
      <c r="AH76" s="155">
        <v>40999</v>
      </c>
      <c r="AI76" s="153" t="s">
        <v>148</v>
      </c>
      <c r="AJ76" s="158"/>
      <c r="AK76" s="158"/>
      <c r="AL76" s="158"/>
      <c r="AM76" s="158"/>
      <c r="AN76" s="158"/>
      <c r="AO76" s="158"/>
      <c r="AP76" s="158"/>
      <c r="AQ76" s="158"/>
      <c r="AR76" s="158"/>
      <c r="AS76" s="158"/>
      <c r="AT76" s="158"/>
      <c r="AU76" s="156">
        <f t="shared" si="2"/>
        <v>0</v>
      </c>
    </row>
    <row r="77" spans="1:47" s="160" customFormat="1" ht="30" x14ac:dyDescent="0.25">
      <c r="A77" s="156">
        <v>73</v>
      </c>
      <c r="B77" s="148" t="s">
        <v>1669</v>
      </c>
      <c r="C77" s="150" t="s">
        <v>951</v>
      </c>
      <c r="D77" s="149">
        <v>41641</v>
      </c>
      <c r="E77" s="148" t="s">
        <v>1670</v>
      </c>
      <c r="F77" s="148" t="s">
        <v>1671</v>
      </c>
      <c r="G77" s="150">
        <v>2415</v>
      </c>
      <c r="H77" s="148" t="s">
        <v>104</v>
      </c>
      <c r="I77" s="148" t="s">
        <v>469</v>
      </c>
      <c r="J77" s="148" t="s">
        <v>469</v>
      </c>
      <c r="K77" s="148" t="s">
        <v>316</v>
      </c>
      <c r="L77" s="148" t="s">
        <v>30</v>
      </c>
      <c r="M77" s="148" t="s">
        <v>104</v>
      </c>
      <c r="N77" s="148" t="s">
        <v>104</v>
      </c>
      <c r="O77" s="156"/>
      <c r="P77" s="150">
        <v>7</v>
      </c>
      <c r="Q77" s="148" t="s">
        <v>1672</v>
      </c>
      <c r="R77" s="150">
        <v>0</v>
      </c>
      <c r="S77" s="150">
        <v>0</v>
      </c>
      <c r="T77" s="150">
        <v>0</v>
      </c>
      <c r="U77" s="150">
        <v>0</v>
      </c>
      <c r="V77" s="149">
        <v>42737</v>
      </c>
      <c r="W77" s="150">
        <v>7</v>
      </c>
      <c r="X77" s="150">
        <v>0</v>
      </c>
      <c r="Y77" s="150">
        <v>7</v>
      </c>
      <c r="Z77" s="150">
        <v>0</v>
      </c>
      <c r="AA77" s="150">
        <v>0</v>
      </c>
      <c r="AB77" s="150">
        <v>7</v>
      </c>
      <c r="AC77" s="150">
        <v>7</v>
      </c>
      <c r="AD77" s="148" t="s">
        <v>121</v>
      </c>
      <c r="AE77" s="148" t="s">
        <v>108</v>
      </c>
      <c r="AF77" s="148" t="s">
        <v>931</v>
      </c>
      <c r="AG77" s="148" t="s">
        <v>104</v>
      </c>
      <c r="AH77" s="157"/>
      <c r="AI77" s="153" t="s">
        <v>115</v>
      </c>
      <c r="AJ77" s="158"/>
      <c r="AK77" s="158"/>
      <c r="AL77" s="158"/>
      <c r="AM77" s="158"/>
      <c r="AN77" s="158"/>
      <c r="AO77" s="158"/>
      <c r="AP77" s="158"/>
      <c r="AQ77" s="158"/>
      <c r="AR77" s="158"/>
      <c r="AS77" s="158"/>
      <c r="AT77" s="158"/>
      <c r="AU77" s="156">
        <f t="shared" si="2"/>
        <v>0</v>
      </c>
    </row>
    <row r="78" spans="1:47" s="156" customFormat="1" ht="45" x14ac:dyDescent="0.25">
      <c r="A78" s="156">
        <v>100</v>
      </c>
      <c r="B78" s="148" t="s">
        <v>1075</v>
      </c>
      <c r="C78" s="150" t="s">
        <v>1021</v>
      </c>
      <c r="D78" s="149">
        <v>41988</v>
      </c>
      <c r="E78" s="148" t="s">
        <v>797</v>
      </c>
      <c r="F78" s="148" t="s">
        <v>798</v>
      </c>
      <c r="G78" s="150">
        <v>2505</v>
      </c>
      <c r="H78" s="148" t="s">
        <v>104</v>
      </c>
      <c r="I78" s="148" t="s">
        <v>799</v>
      </c>
      <c r="J78" s="148" t="s">
        <v>800</v>
      </c>
      <c r="K78" s="148" t="s">
        <v>801</v>
      </c>
      <c r="L78" s="148" t="s">
        <v>33</v>
      </c>
      <c r="M78" s="148" t="s">
        <v>314</v>
      </c>
      <c r="N78" s="148" t="s">
        <v>107</v>
      </c>
      <c r="P78" s="150">
        <v>7</v>
      </c>
      <c r="Q78" s="148" t="s">
        <v>802</v>
      </c>
      <c r="R78" s="150">
        <v>0</v>
      </c>
      <c r="S78" s="150">
        <v>0</v>
      </c>
      <c r="T78" s="150">
        <v>0</v>
      </c>
      <c r="U78" s="150">
        <v>0</v>
      </c>
      <c r="V78" s="149">
        <v>43084</v>
      </c>
      <c r="W78" s="150">
        <v>7</v>
      </c>
      <c r="X78" s="150">
        <v>0</v>
      </c>
      <c r="Y78" s="150">
        <v>7</v>
      </c>
      <c r="Z78" s="150">
        <v>0</v>
      </c>
      <c r="AA78" s="150">
        <v>0</v>
      </c>
      <c r="AB78" s="150">
        <v>7</v>
      </c>
      <c r="AC78" s="150">
        <v>7</v>
      </c>
      <c r="AD78" s="148" t="s">
        <v>368</v>
      </c>
      <c r="AE78" s="148" t="s">
        <v>258</v>
      </c>
      <c r="AF78" s="148" t="s">
        <v>940</v>
      </c>
      <c r="AG78" s="148" t="s">
        <v>104</v>
      </c>
      <c r="AH78" s="157"/>
      <c r="AI78" s="153" t="s">
        <v>115</v>
      </c>
      <c r="AJ78" s="158"/>
      <c r="AK78" s="158"/>
      <c r="AL78" s="158"/>
      <c r="AM78" s="158"/>
      <c r="AN78" s="158"/>
      <c r="AO78" s="158"/>
      <c r="AP78" s="158"/>
      <c r="AQ78" s="158"/>
      <c r="AR78" s="158"/>
      <c r="AS78" s="158"/>
      <c r="AT78" s="158"/>
      <c r="AU78" s="156">
        <f t="shared" si="2"/>
        <v>0</v>
      </c>
    </row>
    <row r="79" spans="1:47" s="156" customFormat="1" ht="45" x14ac:dyDescent="0.25">
      <c r="A79" s="156">
        <v>200</v>
      </c>
      <c r="B79" s="148" t="s">
        <v>1178</v>
      </c>
      <c r="C79" s="150" t="s">
        <v>974</v>
      </c>
      <c r="D79" s="149">
        <v>42509</v>
      </c>
      <c r="E79" s="148" t="s">
        <v>854</v>
      </c>
      <c r="F79" s="148" t="s">
        <v>1179</v>
      </c>
      <c r="G79" s="150">
        <v>2735</v>
      </c>
      <c r="H79" s="148" t="s">
        <v>104</v>
      </c>
      <c r="I79" s="148" t="s">
        <v>1180</v>
      </c>
      <c r="J79" s="148" t="s">
        <v>1181</v>
      </c>
      <c r="K79" s="148" t="s">
        <v>498</v>
      </c>
      <c r="L79" s="148" t="s">
        <v>32</v>
      </c>
      <c r="M79" s="148" t="s">
        <v>32</v>
      </c>
      <c r="N79" s="148" t="s">
        <v>104</v>
      </c>
      <c r="P79" s="150">
        <v>7</v>
      </c>
      <c r="Q79" s="148" t="s">
        <v>856</v>
      </c>
      <c r="R79" s="150">
        <v>0</v>
      </c>
      <c r="S79" s="150">
        <v>0</v>
      </c>
      <c r="T79" s="150">
        <v>3</v>
      </c>
      <c r="U79" s="150">
        <v>3</v>
      </c>
      <c r="V79" s="149">
        <v>43604</v>
      </c>
      <c r="W79" s="150">
        <v>4</v>
      </c>
      <c r="X79" s="150">
        <v>3</v>
      </c>
      <c r="Y79" s="150">
        <v>7</v>
      </c>
      <c r="Z79" s="150">
        <v>0</v>
      </c>
      <c r="AA79" s="150">
        <v>0</v>
      </c>
      <c r="AB79" s="150">
        <v>25</v>
      </c>
      <c r="AC79" s="150">
        <v>25</v>
      </c>
      <c r="AD79" s="148" t="s">
        <v>231</v>
      </c>
      <c r="AE79" s="148" t="s">
        <v>108</v>
      </c>
      <c r="AF79" s="148" t="s">
        <v>931</v>
      </c>
      <c r="AG79" s="148" t="s">
        <v>104</v>
      </c>
      <c r="AH79" s="157"/>
      <c r="AI79" s="153" t="s">
        <v>110</v>
      </c>
      <c r="AJ79" s="158"/>
      <c r="AK79" s="158"/>
      <c r="AL79" s="158"/>
      <c r="AM79" s="158"/>
      <c r="AN79" s="158"/>
      <c r="AO79" s="158"/>
      <c r="AP79" s="158"/>
      <c r="AQ79" s="158"/>
      <c r="AR79" s="158"/>
      <c r="AS79" s="158"/>
      <c r="AT79" s="158"/>
      <c r="AU79" s="156">
        <f t="shared" si="2"/>
        <v>0</v>
      </c>
    </row>
    <row r="80" spans="1:47" s="156" customFormat="1" ht="45" x14ac:dyDescent="0.25">
      <c r="A80" s="156">
        <v>219</v>
      </c>
      <c r="B80" s="148" t="s">
        <v>1267</v>
      </c>
      <c r="C80" s="150" t="s">
        <v>974</v>
      </c>
      <c r="D80" s="149">
        <v>42572</v>
      </c>
      <c r="E80" s="148" t="s">
        <v>1268</v>
      </c>
      <c r="F80" s="148" t="s">
        <v>1269</v>
      </c>
      <c r="G80" s="150">
        <v>2771</v>
      </c>
      <c r="H80" s="148" t="s">
        <v>104</v>
      </c>
      <c r="I80" s="148" t="s">
        <v>1270</v>
      </c>
      <c r="J80" s="148" t="s">
        <v>1271</v>
      </c>
      <c r="K80" s="148" t="s">
        <v>1272</v>
      </c>
      <c r="L80" s="148" t="s">
        <v>192</v>
      </c>
      <c r="M80" s="148" t="s">
        <v>936</v>
      </c>
      <c r="N80" s="148" t="s">
        <v>104</v>
      </c>
      <c r="P80" s="150">
        <v>7</v>
      </c>
      <c r="Q80" s="148" t="s">
        <v>1273</v>
      </c>
      <c r="R80" s="150">
        <v>0</v>
      </c>
      <c r="S80" s="150">
        <v>0</v>
      </c>
      <c r="T80" s="150">
        <v>7</v>
      </c>
      <c r="U80" s="150">
        <v>7</v>
      </c>
      <c r="V80" s="149">
        <v>43667</v>
      </c>
      <c r="W80" s="150">
        <v>0</v>
      </c>
      <c r="X80" s="150">
        <v>7</v>
      </c>
      <c r="Y80" s="150">
        <v>7</v>
      </c>
      <c r="Z80" s="150">
        <v>0</v>
      </c>
      <c r="AA80" s="150">
        <v>1</v>
      </c>
      <c r="AB80" s="150">
        <v>7</v>
      </c>
      <c r="AC80" s="150">
        <v>6</v>
      </c>
      <c r="AD80" s="148" t="s">
        <v>368</v>
      </c>
      <c r="AE80" s="148" t="s">
        <v>200</v>
      </c>
      <c r="AF80" s="148" t="s">
        <v>937</v>
      </c>
      <c r="AG80" s="148" t="s">
        <v>104</v>
      </c>
      <c r="AI80" s="153" t="s">
        <v>115</v>
      </c>
      <c r="AJ80" s="158"/>
      <c r="AK80" s="158"/>
      <c r="AL80" s="158"/>
      <c r="AM80" s="158"/>
      <c r="AN80" s="158"/>
      <c r="AO80" s="158"/>
      <c r="AP80" s="158"/>
      <c r="AQ80" s="158"/>
      <c r="AR80" s="158"/>
      <c r="AS80" s="158"/>
      <c r="AT80" s="158"/>
      <c r="AU80" s="156">
        <f t="shared" si="2"/>
        <v>0</v>
      </c>
    </row>
    <row r="81" spans="1:47" s="156" customFormat="1" ht="45" x14ac:dyDescent="0.25">
      <c r="A81" s="156">
        <v>292</v>
      </c>
      <c r="B81" s="148" t="s">
        <v>1800</v>
      </c>
      <c r="C81" s="150" t="s">
        <v>1710</v>
      </c>
      <c r="D81" s="157"/>
      <c r="E81" s="148" t="s">
        <v>1801</v>
      </c>
      <c r="F81" s="148" t="s">
        <v>1802</v>
      </c>
      <c r="G81" s="150">
        <v>2887</v>
      </c>
      <c r="H81" s="148" t="s">
        <v>104</v>
      </c>
      <c r="I81" s="148" t="s">
        <v>1803</v>
      </c>
      <c r="J81" s="148" t="s">
        <v>104</v>
      </c>
      <c r="K81" s="148" t="s">
        <v>1684</v>
      </c>
      <c r="L81" s="148" t="s">
        <v>104</v>
      </c>
      <c r="M81" s="148" t="s">
        <v>1407</v>
      </c>
      <c r="N81" s="148" t="s">
        <v>111</v>
      </c>
      <c r="P81" s="150">
        <v>7</v>
      </c>
      <c r="Q81" s="148" t="s">
        <v>1804</v>
      </c>
      <c r="R81" s="150">
        <v>0</v>
      </c>
      <c r="S81" s="150">
        <v>0</v>
      </c>
      <c r="T81" s="150">
        <v>7</v>
      </c>
      <c r="U81" s="150">
        <v>7</v>
      </c>
      <c r="V81" s="157"/>
      <c r="W81" s="150">
        <v>0</v>
      </c>
      <c r="X81" s="150">
        <v>7</v>
      </c>
      <c r="Y81" s="150">
        <v>7</v>
      </c>
      <c r="Z81" s="150">
        <v>0</v>
      </c>
      <c r="AA81" s="150">
        <v>1</v>
      </c>
      <c r="AB81" s="150">
        <v>8</v>
      </c>
      <c r="AC81" s="150">
        <v>7</v>
      </c>
      <c r="AD81" s="148" t="s">
        <v>104</v>
      </c>
      <c r="AE81" s="148" t="s">
        <v>258</v>
      </c>
      <c r="AF81" s="148" t="s">
        <v>104</v>
      </c>
      <c r="AG81" s="148" t="s">
        <v>104</v>
      </c>
      <c r="AH81" s="157"/>
      <c r="AI81" s="153" t="s">
        <v>115</v>
      </c>
      <c r="AJ81" s="158"/>
      <c r="AK81" s="158"/>
      <c r="AL81" s="158"/>
      <c r="AM81" s="158"/>
      <c r="AN81" s="158"/>
      <c r="AO81" s="158"/>
      <c r="AP81" s="158"/>
      <c r="AQ81" s="158"/>
      <c r="AR81" s="158"/>
      <c r="AS81" s="158"/>
      <c r="AT81" s="158"/>
      <c r="AU81" s="156">
        <f t="shared" si="2"/>
        <v>0</v>
      </c>
    </row>
    <row r="82" spans="1:47" s="156" customFormat="1" ht="30" x14ac:dyDescent="0.25">
      <c r="A82" s="156">
        <v>33</v>
      </c>
      <c r="B82" s="148" t="s">
        <v>1004</v>
      </c>
      <c r="C82" s="150" t="s">
        <v>1003</v>
      </c>
      <c r="D82" s="149">
        <v>40641</v>
      </c>
      <c r="E82" s="148" t="s">
        <v>1603</v>
      </c>
      <c r="F82" s="148" t="s">
        <v>1005</v>
      </c>
      <c r="G82" s="150">
        <v>2236</v>
      </c>
      <c r="H82" s="148" t="s">
        <v>104</v>
      </c>
      <c r="I82" s="148" t="s">
        <v>1006</v>
      </c>
      <c r="J82" s="148" t="s">
        <v>1006</v>
      </c>
      <c r="K82" s="148" t="s">
        <v>1007</v>
      </c>
      <c r="L82" s="148" t="s">
        <v>104</v>
      </c>
      <c r="M82" s="148" t="s">
        <v>936</v>
      </c>
      <c r="N82" s="148" t="s">
        <v>111</v>
      </c>
      <c r="P82" s="150">
        <v>6</v>
      </c>
      <c r="Q82" s="148" t="s">
        <v>1008</v>
      </c>
      <c r="R82" s="150">
        <v>0</v>
      </c>
      <c r="S82" s="150">
        <v>0</v>
      </c>
      <c r="T82" s="150">
        <v>0</v>
      </c>
      <c r="U82" s="150">
        <v>0</v>
      </c>
      <c r="V82" s="149">
        <v>41737</v>
      </c>
      <c r="W82" s="150">
        <v>6</v>
      </c>
      <c r="X82" s="150">
        <v>0</v>
      </c>
      <c r="Y82" s="150">
        <v>6</v>
      </c>
      <c r="Z82" s="150">
        <v>0</v>
      </c>
      <c r="AA82" s="150">
        <v>0</v>
      </c>
      <c r="AB82" s="150">
        <v>6</v>
      </c>
      <c r="AC82" s="150">
        <v>6</v>
      </c>
      <c r="AD82" s="148" t="s">
        <v>112</v>
      </c>
      <c r="AE82" s="148" t="s">
        <v>183</v>
      </c>
      <c r="AF82" s="148" t="s">
        <v>949</v>
      </c>
      <c r="AG82" s="148" t="s">
        <v>104</v>
      </c>
      <c r="AH82" s="157"/>
      <c r="AI82" s="153" t="s">
        <v>965</v>
      </c>
      <c r="AJ82" s="158"/>
      <c r="AK82" s="158"/>
      <c r="AL82" s="158"/>
      <c r="AM82" s="158"/>
      <c r="AN82" s="158"/>
      <c r="AO82" s="158"/>
      <c r="AP82" s="158"/>
      <c r="AQ82" s="158"/>
      <c r="AR82" s="158"/>
      <c r="AS82" s="158"/>
      <c r="AT82" s="158"/>
      <c r="AU82" s="156">
        <f t="shared" si="2"/>
        <v>0</v>
      </c>
    </row>
    <row r="83" spans="1:47" s="156" customFormat="1" ht="45" x14ac:dyDescent="0.25">
      <c r="A83" s="156">
        <v>80</v>
      </c>
      <c r="B83" s="148" t="s">
        <v>1060</v>
      </c>
      <c r="C83" s="150" t="s">
        <v>974</v>
      </c>
      <c r="D83" s="149">
        <v>42825</v>
      </c>
      <c r="E83" s="148" t="s">
        <v>1061</v>
      </c>
      <c r="F83" s="148" t="s">
        <v>1062</v>
      </c>
      <c r="G83" s="150">
        <v>2849</v>
      </c>
      <c r="H83" s="148" t="s">
        <v>104</v>
      </c>
      <c r="I83" s="148" t="s">
        <v>1063</v>
      </c>
      <c r="J83" s="148" t="s">
        <v>1063</v>
      </c>
      <c r="K83" s="148" t="s">
        <v>1064</v>
      </c>
      <c r="L83" s="148" t="s">
        <v>104</v>
      </c>
      <c r="M83" s="148" t="s">
        <v>104</v>
      </c>
      <c r="N83" s="148" t="s">
        <v>111</v>
      </c>
      <c r="P83" s="150">
        <v>6</v>
      </c>
      <c r="Q83" s="148" t="s">
        <v>1065</v>
      </c>
      <c r="R83" s="150">
        <v>0</v>
      </c>
      <c r="S83" s="150">
        <v>0</v>
      </c>
      <c r="T83" s="150">
        <v>1</v>
      </c>
      <c r="U83" s="150">
        <v>1</v>
      </c>
      <c r="V83" s="149">
        <v>43921</v>
      </c>
      <c r="W83" s="150">
        <v>5</v>
      </c>
      <c r="X83" s="150">
        <v>1</v>
      </c>
      <c r="Y83" s="150">
        <v>6</v>
      </c>
      <c r="Z83" s="150">
        <v>0</v>
      </c>
      <c r="AA83" s="150">
        <v>1</v>
      </c>
      <c r="AB83" s="150">
        <v>6</v>
      </c>
      <c r="AC83" s="150">
        <v>5</v>
      </c>
      <c r="AD83" s="148" t="s">
        <v>368</v>
      </c>
      <c r="AE83" s="148" t="s">
        <v>258</v>
      </c>
      <c r="AF83" s="148" t="s">
        <v>940</v>
      </c>
      <c r="AG83" s="148" t="s">
        <v>104</v>
      </c>
      <c r="AH83" s="157"/>
      <c r="AI83" s="153" t="s">
        <v>115</v>
      </c>
      <c r="AJ83" s="158"/>
      <c r="AK83" s="158"/>
      <c r="AL83" s="158"/>
      <c r="AM83" s="158"/>
      <c r="AN83" s="158"/>
      <c r="AO83" s="158"/>
      <c r="AP83" s="158"/>
      <c r="AQ83" s="158"/>
      <c r="AR83" s="158"/>
      <c r="AS83" s="158"/>
      <c r="AT83" s="158"/>
      <c r="AU83" s="156">
        <f t="shared" si="2"/>
        <v>0</v>
      </c>
    </row>
    <row r="84" spans="1:47" s="156" customFormat="1" ht="30" x14ac:dyDescent="0.25">
      <c r="A84" s="156">
        <v>239</v>
      </c>
      <c r="B84" s="148" t="s">
        <v>1381</v>
      </c>
      <c r="C84" s="150" t="s">
        <v>974</v>
      </c>
      <c r="D84" s="149">
        <v>42776</v>
      </c>
      <c r="E84" s="148" t="s">
        <v>1382</v>
      </c>
      <c r="F84" s="148" t="s">
        <v>1383</v>
      </c>
      <c r="G84" s="150">
        <v>2800</v>
      </c>
      <c r="H84" s="148" t="s">
        <v>104</v>
      </c>
      <c r="I84" s="148" t="s">
        <v>1384</v>
      </c>
      <c r="J84" s="148" t="s">
        <v>1385</v>
      </c>
      <c r="K84" s="148" t="s">
        <v>1386</v>
      </c>
      <c r="L84" s="148" t="s">
        <v>104</v>
      </c>
      <c r="M84" s="148" t="s">
        <v>959</v>
      </c>
      <c r="N84" s="148" t="s">
        <v>127</v>
      </c>
      <c r="P84" s="150">
        <v>6</v>
      </c>
      <c r="Q84" s="148" t="s">
        <v>1387</v>
      </c>
      <c r="R84" s="150">
        <v>0</v>
      </c>
      <c r="S84" s="150">
        <v>0</v>
      </c>
      <c r="T84" s="150">
        <v>6</v>
      </c>
      <c r="U84" s="150">
        <v>6</v>
      </c>
      <c r="V84" s="149">
        <v>43871</v>
      </c>
      <c r="W84" s="150">
        <v>0</v>
      </c>
      <c r="X84" s="150">
        <v>6</v>
      </c>
      <c r="Y84" s="150">
        <v>6</v>
      </c>
      <c r="Z84" s="150">
        <v>0</v>
      </c>
      <c r="AA84" s="150">
        <v>0</v>
      </c>
      <c r="AB84" s="150">
        <v>6</v>
      </c>
      <c r="AC84" s="150">
        <v>6</v>
      </c>
      <c r="AD84" s="148" t="s">
        <v>368</v>
      </c>
      <c r="AE84" s="148" t="s">
        <v>212</v>
      </c>
      <c r="AF84" s="148" t="s">
        <v>949</v>
      </c>
      <c r="AG84" s="148" t="s">
        <v>104</v>
      </c>
      <c r="AI84" s="153" t="s">
        <v>115</v>
      </c>
      <c r="AJ84" s="158"/>
      <c r="AK84" s="158"/>
      <c r="AL84" s="158"/>
      <c r="AM84" s="158"/>
      <c r="AN84" s="158"/>
      <c r="AO84" s="158"/>
      <c r="AP84" s="158"/>
      <c r="AQ84" s="158"/>
      <c r="AR84" s="158"/>
      <c r="AS84" s="158"/>
      <c r="AT84" s="158"/>
      <c r="AU84" s="156">
        <f t="shared" si="2"/>
        <v>0</v>
      </c>
    </row>
    <row r="85" spans="1:47" s="156" customFormat="1" ht="30" x14ac:dyDescent="0.25">
      <c r="A85" s="156">
        <v>278</v>
      </c>
      <c r="B85" s="148" t="s">
        <v>1731</v>
      </c>
      <c r="C85" s="150" t="s">
        <v>1710</v>
      </c>
      <c r="D85" s="157"/>
      <c r="E85" s="148" t="s">
        <v>1732</v>
      </c>
      <c r="F85" s="148" t="s">
        <v>1733</v>
      </c>
      <c r="G85" s="150">
        <v>2867</v>
      </c>
      <c r="H85" s="148" t="s">
        <v>104</v>
      </c>
      <c r="I85" s="148" t="s">
        <v>606</v>
      </c>
      <c r="J85" s="148" t="s">
        <v>104</v>
      </c>
      <c r="K85" s="148" t="s">
        <v>1734</v>
      </c>
      <c r="L85" s="148" t="s">
        <v>104</v>
      </c>
      <c r="M85" s="148" t="s">
        <v>957</v>
      </c>
      <c r="N85" s="148" t="s">
        <v>111</v>
      </c>
      <c r="P85" s="150">
        <v>6</v>
      </c>
      <c r="Q85" s="148" t="s">
        <v>1735</v>
      </c>
      <c r="R85" s="150">
        <v>0</v>
      </c>
      <c r="S85" s="150">
        <v>0</v>
      </c>
      <c r="T85" s="150">
        <v>0</v>
      </c>
      <c r="U85" s="150">
        <v>0</v>
      </c>
      <c r="V85" s="157"/>
      <c r="W85" s="150">
        <v>6</v>
      </c>
      <c r="X85" s="150">
        <v>0</v>
      </c>
      <c r="Y85" s="150">
        <v>6</v>
      </c>
      <c r="Z85" s="150">
        <v>0</v>
      </c>
      <c r="AA85" s="150">
        <v>0</v>
      </c>
      <c r="AB85" s="150">
        <v>6</v>
      </c>
      <c r="AC85" s="150">
        <v>6</v>
      </c>
      <c r="AD85" s="148" t="s">
        <v>104</v>
      </c>
      <c r="AE85" s="148" t="s">
        <v>212</v>
      </c>
      <c r="AF85" s="148" t="s">
        <v>104</v>
      </c>
      <c r="AG85" s="148" t="s">
        <v>104</v>
      </c>
      <c r="AI85" s="153" t="s">
        <v>115</v>
      </c>
      <c r="AJ85" s="158"/>
      <c r="AK85" s="158"/>
      <c r="AL85" s="158"/>
      <c r="AM85" s="158"/>
      <c r="AN85" s="158"/>
      <c r="AO85" s="158"/>
      <c r="AP85" s="158"/>
      <c r="AQ85" s="158"/>
      <c r="AR85" s="158"/>
      <c r="AS85" s="158"/>
      <c r="AT85" s="158"/>
      <c r="AU85" s="156">
        <f t="shared" si="2"/>
        <v>0</v>
      </c>
    </row>
    <row r="86" spans="1:47" s="156" customFormat="1" ht="30" x14ac:dyDescent="0.25">
      <c r="A86" s="156">
        <v>281</v>
      </c>
      <c r="B86" s="148" t="s">
        <v>1114</v>
      </c>
      <c r="C86" s="150" t="s">
        <v>1710</v>
      </c>
      <c r="D86" s="157"/>
      <c r="E86" s="148" t="s">
        <v>1746</v>
      </c>
      <c r="F86" s="148" t="s">
        <v>1747</v>
      </c>
      <c r="G86" s="150">
        <v>2874</v>
      </c>
      <c r="H86" s="148" t="s">
        <v>104</v>
      </c>
      <c r="I86" s="148" t="s">
        <v>348</v>
      </c>
      <c r="J86" s="148" t="s">
        <v>104</v>
      </c>
      <c r="K86" s="148" t="s">
        <v>721</v>
      </c>
      <c r="L86" s="148" t="s">
        <v>104</v>
      </c>
      <c r="M86" s="148" t="s">
        <v>1257</v>
      </c>
      <c r="N86" s="148" t="s">
        <v>111</v>
      </c>
      <c r="P86" s="150">
        <v>6</v>
      </c>
      <c r="Q86" s="148" t="s">
        <v>1748</v>
      </c>
      <c r="R86" s="150">
        <v>0</v>
      </c>
      <c r="S86" s="150">
        <v>0</v>
      </c>
      <c r="T86" s="150">
        <v>6</v>
      </c>
      <c r="U86" s="150">
        <v>6</v>
      </c>
      <c r="V86" s="157"/>
      <c r="W86" s="150">
        <v>0</v>
      </c>
      <c r="X86" s="150">
        <v>6</v>
      </c>
      <c r="Y86" s="150">
        <v>6</v>
      </c>
      <c r="Z86" s="157"/>
      <c r="AA86" s="150">
        <v>0</v>
      </c>
      <c r="AB86" s="150">
        <v>6</v>
      </c>
      <c r="AC86" s="150">
        <v>6</v>
      </c>
      <c r="AD86" s="148" t="s">
        <v>104</v>
      </c>
      <c r="AE86" s="148" t="s">
        <v>212</v>
      </c>
      <c r="AF86" s="148" t="s">
        <v>104</v>
      </c>
      <c r="AG86" s="148" t="s">
        <v>104</v>
      </c>
      <c r="AI86" s="153" t="s">
        <v>115</v>
      </c>
      <c r="AJ86" s="158"/>
      <c r="AK86" s="158"/>
      <c r="AL86" s="158"/>
      <c r="AM86" s="158"/>
      <c r="AN86" s="158"/>
      <c r="AO86" s="158"/>
      <c r="AP86" s="158"/>
      <c r="AQ86" s="158"/>
      <c r="AR86" s="158"/>
      <c r="AS86" s="158"/>
      <c r="AT86" s="158"/>
      <c r="AU86" s="156">
        <f t="shared" si="2"/>
        <v>0</v>
      </c>
    </row>
    <row r="87" spans="1:47" s="156" customFormat="1" ht="30" x14ac:dyDescent="0.25">
      <c r="A87" s="156">
        <v>283</v>
      </c>
      <c r="B87" s="148" t="s">
        <v>1754</v>
      </c>
      <c r="C87" s="150" t="s">
        <v>1710</v>
      </c>
      <c r="D87" s="157"/>
      <c r="E87" s="148" t="s">
        <v>1755</v>
      </c>
      <c r="F87" s="148" t="s">
        <v>1756</v>
      </c>
      <c r="G87" s="150">
        <v>2876</v>
      </c>
      <c r="H87" s="148" t="s">
        <v>104</v>
      </c>
      <c r="I87" s="148" t="s">
        <v>1757</v>
      </c>
      <c r="J87" s="148" t="s">
        <v>104</v>
      </c>
      <c r="K87" s="148" t="s">
        <v>663</v>
      </c>
      <c r="L87" s="148" t="s">
        <v>104</v>
      </c>
      <c r="M87" s="148" t="s">
        <v>944</v>
      </c>
      <c r="N87" s="148" t="s">
        <v>127</v>
      </c>
      <c r="P87" s="150">
        <v>6</v>
      </c>
      <c r="Q87" s="148" t="s">
        <v>1758</v>
      </c>
      <c r="R87" s="150">
        <v>0</v>
      </c>
      <c r="S87" s="150">
        <v>0</v>
      </c>
      <c r="T87" s="150">
        <v>0</v>
      </c>
      <c r="U87" s="150">
        <v>0</v>
      </c>
      <c r="V87" s="157"/>
      <c r="W87" s="150">
        <v>6</v>
      </c>
      <c r="X87" s="150">
        <v>0</v>
      </c>
      <c r="Y87" s="150">
        <v>6</v>
      </c>
      <c r="Z87" s="150">
        <v>0</v>
      </c>
      <c r="AA87" s="150">
        <v>0</v>
      </c>
      <c r="AB87" s="150">
        <v>3</v>
      </c>
      <c r="AC87" s="150">
        <v>3</v>
      </c>
      <c r="AD87" s="148" t="s">
        <v>104</v>
      </c>
      <c r="AE87" s="148" t="s">
        <v>212</v>
      </c>
      <c r="AF87" s="148" t="s">
        <v>104</v>
      </c>
      <c r="AG87" s="148" t="s">
        <v>104</v>
      </c>
      <c r="AI87" s="153" t="s">
        <v>115</v>
      </c>
      <c r="AJ87" s="158"/>
      <c r="AK87" s="158"/>
      <c r="AL87" s="158"/>
      <c r="AM87" s="158"/>
      <c r="AN87" s="158"/>
      <c r="AO87" s="158"/>
      <c r="AP87" s="158"/>
      <c r="AQ87" s="158"/>
      <c r="AR87" s="158"/>
      <c r="AS87" s="158"/>
      <c r="AT87" s="158"/>
      <c r="AU87" s="156">
        <f t="shared" si="2"/>
        <v>0</v>
      </c>
    </row>
    <row r="88" spans="1:47" s="156" customFormat="1" ht="30" x14ac:dyDescent="0.25">
      <c r="A88" s="156">
        <v>32</v>
      </c>
      <c r="B88" s="148" t="s">
        <v>1002</v>
      </c>
      <c r="C88" s="150" t="s">
        <v>1003</v>
      </c>
      <c r="D88" s="149">
        <v>40770</v>
      </c>
      <c r="E88" s="148" t="s">
        <v>765</v>
      </c>
      <c r="F88" s="148" t="s">
        <v>766</v>
      </c>
      <c r="G88" s="150">
        <v>2233</v>
      </c>
      <c r="H88" s="148" t="s">
        <v>104</v>
      </c>
      <c r="I88" s="148" t="s">
        <v>740</v>
      </c>
      <c r="J88" s="148" t="s">
        <v>740</v>
      </c>
      <c r="K88" s="148" t="s">
        <v>344</v>
      </c>
      <c r="L88" s="148" t="s">
        <v>104</v>
      </c>
      <c r="M88" s="148" t="s">
        <v>957</v>
      </c>
      <c r="N88" s="148" t="s">
        <v>111</v>
      </c>
      <c r="P88" s="150">
        <v>5</v>
      </c>
      <c r="Q88" s="148" t="s">
        <v>767</v>
      </c>
      <c r="R88" s="150">
        <v>0</v>
      </c>
      <c r="S88" s="150">
        <v>0</v>
      </c>
      <c r="T88" s="150">
        <v>0</v>
      </c>
      <c r="U88" s="150">
        <v>5</v>
      </c>
      <c r="V88" s="149">
        <v>41866</v>
      </c>
      <c r="W88" s="150">
        <v>0</v>
      </c>
      <c r="X88" s="150">
        <v>5</v>
      </c>
      <c r="Y88" s="150">
        <v>5</v>
      </c>
      <c r="Z88" s="150">
        <v>1</v>
      </c>
      <c r="AA88" s="150">
        <v>0</v>
      </c>
      <c r="AB88" s="150">
        <v>5</v>
      </c>
      <c r="AC88" s="150">
        <v>4</v>
      </c>
      <c r="AD88" s="148" t="s">
        <v>112</v>
      </c>
      <c r="AE88" s="148" t="s">
        <v>183</v>
      </c>
      <c r="AF88" s="148" t="s">
        <v>949</v>
      </c>
      <c r="AG88" s="148" t="s">
        <v>104</v>
      </c>
      <c r="AH88" s="155">
        <v>40999</v>
      </c>
      <c r="AI88" s="153" t="s">
        <v>148</v>
      </c>
      <c r="AJ88" s="158"/>
      <c r="AK88" s="158"/>
      <c r="AL88" s="158"/>
      <c r="AM88" s="158"/>
      <c r="AN88" s="158"/>
      <c r="AO88" s="158"/>
      <c r="AP88" s="158"/>
      <c r="AQ88" s="158"/>
      <c r="AR88" s="158"/>
      <c r="AS88" s="158"/>
      <c r="AT88" s="158"/>
      <c r="AU88" s="156">
        <f t="shared" si="2"/>
        <v>0</v>
      </c>
    </row>
    <row r="89" spans="1:47" s="156" customFormat="1" ht="30" x14ac:dyDescent="0.25">
      <c r="A89" s="156">
        <v>57</v>
      </c>
      <c r="B89" s="148" t="s">
        <v>1043</v>
      </c>
      <c r="C89" s="150" t="s">
        <v>1021</v>
      </c>
      <c r="D89" s="149">
        <v>41983</v>
      </c>
      <c r="E89" s="148" t="s">
        <v>225</v>
      </c>
      <c r="F89" s="148" t="s">
        <v>226</v>
      </c>
      <c r="G89" s="150">
        <v>2488</v>
      </c>
      <c r="H89" s="148" t="s">
        <v>104</v>
      </c>
      <c r="I89" s="148" t="s">
        <v>227</v>
      </c>
      <c r="J89" s="148" t="s">
        <v>228</v>
      </c>
      <c r="K89" s="148" t="s">
        <v>229</v>
      </c>
      <c r="L89" s="148" t="s">
        <v>104</v>
      </c>
      <c r="M89" s="148" t="s">
        <v>230</v>
      </c>
      <c r="N89" s="148" t="s">
        <v>230</v>
      </c>
      <c r="P89" s="150">
        <v>5</v>
      </c>
      <c r="Q89" s="148" t="s">
        <v>232</v>
      </c>
      <c r="R89" s="150">
        <v>0</v>
      </c>
      <c r="S89" s="150">
        <v>1</v>
      </c>
      <c r="T89" s="150">
        <v>0</v>
      </c>
      <c r="U89" s="150">
        <v>5</v>
      </c>
      <c r="V89" s="149">
        <v>43079</v>
      </c>
      <c r="W89" s="150">
        <v>0</v>
      </c>
      <c r="X89" s="150">
        <v>4</v>
      </c>
      <c r="Y89" s="150">
        <v>4</v>
      </c>
      <c r="Z89" s="150">
        <v>0</v>
      </c>
      <c r="AA89" s="150">
        <v>0</v>
      </c>
      <c r="AB89" s="150">
        <v>7</v>
      </c>
      <c r="AC89" s="150">
        <v>7</v>
      </c>
      <c r="AD89" s="148" t="s">
        <v>112</v>
      </c>
      <c r="AE89" s="148" t="s">
        <v>108</v>
      </c>
      <c r="AF89" s="148" t="s">
        <v>931</v>
      </c>
      <c r="AG89" s="148" t="s">
        <v>104</v>
      </c>
      <c r="AH89" s="155">
        <v>42094</v>
      </c>
      <c r="AI89" s="153" t="s">
        <v>148</v>
      </c>
      <c r="AJ89" s="158"/>
      <c r="AK89" s="158"/>
      <c r="AL89" s="158"/>
      <c r="AM89" s="158"/>
      <c r="AN89" s="158"/>
      <c r="AO89" s="158"/>
      <c r="AP89" s="158"/>
      <c r="AQ89" s="158"/>
      <c r="AR89" s="158"/>
      <c r="AS89" s="158"/>
      <c r="AT89" s="158"/>
      <c r="AU89" s="156">
        <f t="shared" si="2"/>
        <v>0</v>
      </c>
    </row>
    <row r="90" spans="1:47" s="156" customFormat="1" ht="30" x14ac:dyDescent="0.25">
      <c r="A90" s="156">
        <v>105</v>
      </c>
      <c r="B90" s="148" t="s">
        <v>1079</v>
      </c>
      <c r="C90" s="150" t="s">
        <v>1021</v>
      </c>
      <c r="D90" s="149">
        <v>41830</v>
      </c>
      <c r="E90" s="148" t="s">
        <v>768</v>
      </c>
      <c r="F90" s="148" t="s">
        <v>769</v>
      </c>
      <c r="G90" s="150">
        <v>2523</v>
      </c>
      <c r="H90" s="148" t="s">
        <v>104</v>
      </c>
      <c r="I90" s="148" t="s">
        <v>740</v>
      </c>
      <c r="J90" s="148" t="s">
        <v>770</v>
      </c>
      <c r="K90" s="148" t="s">
        <v>592</v>
      </c>
      <c r="L90" s="148" t="s">
        <v>104</v>
      </c>
      <c r="M90" s="148" t="s">
        <v>957</v>
      </c>
      <c r="N90" s="148" t="s">
        <v>111</v>
      </c>
      <c r="P90" s="150">
        <v>5</v>
      </c>
      <c r="Q90" s="148" t="s">
        <v>771</v>
      </c>
      <c r="R90" s="150">
        <v>0</v>
      </c>
      <c r="S90" s="150">
        <v>0</v>
      </c>
      <c r="T90" s="150">
        <v>0</v>
      </c>
      <c r="U90" s="150">
        <v>0</v>
      </c>
      <c r="V90" s="149">
        <v>42926</v>
      </c>
      <c r="W90" s="150">
        <v>5</v>
      </c>
      <c r="X90" s="150">
        <v>0</v>
      </c>
      <c r="Y90" s="150">
        <v>5</v>
      </c>
      <c r="Z90" s="150">
        <v>0</v>
      </c>
      <c r="AA90" s="150">
        <v>0</v>
      </c>
      <c r="AB90" s="150">
        <v>5</v>
      </c>
      <c r="AC90" s="150">
        <v>5</v>
      </c>
      <c r="AD90" s="148" t="s">
        <v>112</v>
      </c>
      <c r="AE90" s="148" t="s">
        <v>183</v>
      </c>
      <c r="AF90" s="148" t="s">
        <v>949</v>
      </c>
      <c r="AG90" s="148" t="s">
        <v>104</v>
      </c>
      <c r="AI90" s="153" t="s">
        <v>115</v>
      </c>
      <c r="AJ90" s="158"/>
      <c r="AK90" s="158"/>
      <c r="AL90" s="158"/>
      <c r="AM90" s="158"/>
      <c r="AN90" s="158"/>
      <c r="AO90" s="158"/>
      <c r="AP90" s="158"/>
      <c r="AQ90" s="158"/>
      <c r="AR90" s="158"/>
      <c r="AS90" s="158"/>
      <c r="AT90" s="158"/>
      <c r="AU90" s="156">
        <f t="shared" si="2"/>
        <v>0</v>
      </c>
    </row>
    <row r="91" spans="1:47" s="156" customFormat="1" ht="45" x14ac:dyDescent="0.25">
      <c r="A91" s="156">
        <v>173</v>
      </c>
      <c r="B91" s="148" t="s">
        <v>1154</v>
      </c>
      <c r="C91" s="150" t="s">
        <v>939</v>
      </c>
      <c r="D91" s="149">
        <v>42361</v>
      </c>
      <c r="E91" s="148" t="s">
        <v>778</v>
      </c>
      <c r="F91" s="148" t="s">
        <v>779</v>
      </c>
      <c r="G91" s="150">
        <v>2668</v>
      </c>
      <c r="H91" s="148" t="s">
        <v>104</v>
      </c>
      <c r="I91" s="148" t="s">
        <v>780</v>
      </c>
      <c r="J91" s="148" t="s">
        <v>781</v>
      </c>
      <c r="K91" s="148" t="s">
        <v>120</v>
      </c>
      <c r="L91" s="148" t="s">
        <v>104</v>
      </c>
      <c r="M91" s="148" t="s">
        <v>104</v>
      </c>
      <c r="N91" s="148" t="s">
        <v>107</v>
      </c>
      <c r="P91" s="150">
        <v>5</v>
      </c>
      <c r="Q91" s="148" t="s">
        <v>782</v>
      </c>
      <c r="R91" s="150">
        <v>0</v>
      </c>
      <c r="S91" s="150">
        <v>0</v>
      </c>
      <c r="T91" s="150">
        <v>0</v>
      </c>
      <c r="U91" s="150">
        <v>0</v>
      </c>
      <c r="V91" s="149">
        <v>43457</v>
      </c>
      <c r="W91" s="150">
        <v>5</v>
      </c>
      <c r="X91" s="150">
        <v>0</v>
      </c>
      <c r="Y91" s="150">
        <v>5</v>
      </c>
      <c r="Z91" s="150">
        <v>0</v>
      </c>
      <c r="AA91" s="150">
        <v>0</v>
      </c>
      <c r="AB91" s="150">
        <v>5</v>
      </c>
      <c r="AC91" s="150">
        <v>5</v>
      </c>
      <c r="AD91" s="148" t="s">
        <v>112</v>
      </c>
      <c r="AE91" s="148" t="s">
        <v>258</v>
      </c>
      <c r="AF91" s="148" t="s">
        <v>104</v>
      </c>
      <c r="AG91" s="148" t="s">
        <v>104</v>
      </c>
      <c r="AI91" s="153" t="s">
        <v>110</v>
      </c>
      <c r="AJ91" s="158"/>
      <c r="AK91" s="158"/>
      <c r="AL91" s="158"/>
      <c r="AM91" s="158"/>
      <c r="AN91" s="158"/>
      <c r="AO91" s="158"/>
      <c r="AP91" s="158"/>
      <c r="AQ91" s="158"/>
      <c r="AR91" s="158"/>
      <c r="AS91" s="158"/>
      <c r="AT91" s="158"/>
      <c r="AU91" s="156">
        <f t="shared" si="2"/>
        <v>0</v>
      </c>
    </row>
    <row r="92" spans="1:47" s="156" customFormat="1" ht="45" x14ac:dyDescent="0.25">
      <c r="A92" s="156">
        <v>180</v>
      </c>
      <c r="B92" s="148" t="s">
        <v>1160</v>
      </c>
      <c r="C92" s="150" t="s">
        <v>939</v>
      </c>
      <c r="D92" s="149">
        <v>42411</v>
      </c>
      <c r="E92" s="148" t="s">
        <v>783</v>
      </c>
      <c r="F92" s="148" t="s">
        <v>784</v>
      </c>
      <c r="G92" s="150">
        <v>2682</v>
      </c>
      <c r="H92" s="148" t="s">
        <v>104</v>
      </c>
      <c r="I92" s="148" t="s">
        <v>785</v>
      </c>
      <c r="J92" s="148" t="s">
        <v>786</v>
      </c>
      <c r="K92" s="148" t="s">
        <v>787</v>
      </c>
      <c r="L92" s="148" t="s">
        <v>104</v>
      </c>
      <c r="M92" s="148" t="s">
        <v>104</v>
      </c>
      <c r="N92" s="148" t="s">
        <v>111</v>
      </c>
      <c r="P92" s="150">
        <v>5</v>
      </c>
      <c r="Q92" s="148" t="s">
        <v>788</v>
      </c>
      <c r="R92" s="150">
        <v>0</v>
      </c>
      <c r="S92" s="150">
        <v>0</v>
      </c>
      <c r="T92" s="150">
        <v>5</v>
      </c>
      <c r="U92" s="150">
        <v>5</v>
      </c>
      <c r="V92" s="149">
        <v>43507</v>
      </c>
      <c r="W92" s="150">
        <v>0</v>
      </c>
      <c r="X92" s="150">
        <v>5</v>
      </c>
      <c r="Y92" s="150">
        <v>5</v>
      </c>
      <c r="Z92" s="150">
        <v>0</v>
      </c>
      <c r="AA92" s="150">
        <v>0</v>
      </c>
      <c r="AB92" s="150">
        <v>5</v>
      </c>
      <c r="AC92" s="150">
        <v>5</v>
      </c>
      <c r="AD92" s="148" t="s">
        <v>112</v>
      </c>
      <c r="AE92" s="148" t="s">
        <v>190</v>
      </c>
      <c r="AF92" s="148" t="s">
        <v>949</v>
      </c>
      <c r="AG92" s="148" t="s">
        <v>104</v>
      </c>
      <c r="AI92" s="153" t="s">
        <v>115</v>
      </c>
      <c r="AJ92" s="158"/>
      <c r="AK92" s="158"/>
      <c r="AL92" s="158"/>
      <c r="AM92" s="158"/>
      <c r="AN92" s="158"/>
      <c r="AO92" s="158"/>
      <c r="AP92" s="158"/>
      <c r="AQ92" s="158"/>
      <c r="AR92" s="158"/>
      <c r="AS92" s="158"/>
      <c r="AT92" s="158"/>
      <c r="AU92" s="156">
        <f t="shared" si="2"/>
        <v>0</v>
      </c>
    </row>
    <row r="93" spans="1:47" s="156" customFormat="1" ht="60" x14ac:dyDescent="0.25">
      <c r="A93" s="156">
        <v>222</v>
      </c>
      <c r="B93" s="148" t="s">
        <v>1289</v>
      </c>
      <c r="C93" s="150" t="s">
        <v>974</v>
      </c>
      <c r="D93" s="149">
        <v>42585</v>
      </c>
      <c r="E93" s="148" t="s">
        <v>1290</v>
      </c>
      <c r="F93" s="148" t="s">
        <v>1291</v>
      </c>
      <c r="G93" s="150">
        <v>2775</v>
      </c>
      <c r="H93" s="148" t="s">
        <v>104</v>
      </c>
      <c r="I93" s="148" t="s">
        <v>1292</v>
      </c>
      <c r="J93" s="148" t="s">
        <v>1293</v>
      </c>
      <c r="K93" s="148" t="s">
        <v>1294</v>
      </c>
      <c r="L93" s="148" t="s">
        <v>104</v>
      </c>
      <c r="M93" s="148" t="s">
        <v>957</v>
      </c>
      <c r="N93" s="148" t="s">
        <v>111</v>
      </c>
      <c r="P93" s="150">
        <v>5</v>
      </c>
      <c r="Q93" s="148" t="s">
        <v>1295</v>
      </c>
      <c r="R93" s="150">
        <v>0</v>
      </c>
      <c r="S93" s="150">
        <v>0</v>
      </c>
      <c r="T93" s="150">
        <v>5</v>
      </c>
      <c r="U93" s="150">
        <v>5</v>
      </c>
      <c r="V93" s="149">
        <v>43680</v>
      </c>
      <c r="W93" s="150">
        <v>0</v>
      </c>
      <c r="X93" s="150">
        <v>5</v>
      </c>
      <c r="Y93" s="150">
        <v>5</v>
      </c>
      <c r="Z93" s="150">
        <v>0</v>
      </c>
      <c r="AA93" s="150">
        <v>0</v>
      </c>
      <c r="AB93" s="150">
        <v>5</v>
      </c>
      <c r="AC93" s="150">
        <v>5</v>
      </c>
      <c r="AD93" s="148" t="s">
        <v>368</v>
      </c>
      <c r="AE93" s="148" t="s">
        <v>190</v>
      </c>
      <c r="AF93" s="148" t="s">
        <v>949</v>
      </c>
      <c r="AG93" s="148" t="s">
        <v>104</v>
      </c>
      <c r="AI93" s="153" t="s">
        <v>115</v>
      </c>
      <c r="AJ93" s="158"/>
      <c r="AK93" s="158"/>
      <c r="AL93" s="158"/>
      <c r="AM93" s="158"/>
      <c r="AN93" s="158"/>
      <c r="AO93" s="158"/>
      <c r="AP93" s="158"/>
      <c r="AQ93" s="158"/>
      <c r="AR93" s="158"/>
      <c r="AS93" s="158"/>
      <c r="AT93" s="158"/>
      <c r="AU93" s="156">
        <f t="shared" si="2"/>
        <v>0</v>
      </c>
    </row>
    <row r="94" spans="1:47" s="156" customFormat="1" ht="60" x14ac:dyDescent="0.25">
      <c r="A94" s="156">
        <v>226</v>
      </c>
      <c r="B94" s="148" t="s">
        <v>1308</v>
      </c>
      <c r="C94" s="150" t="s">
        <v>974</v>
      </c>
      <c r="D94" s="149">
        <v>42710</v>
      </c>
      <c r="E94" s="148" t="s">
        <v>1309</v>
      </c>
      <c r="F94" s="148" t="s">
        <v>1310</v>
      </c>
      <c r="G94" s="150">
        <v>2799</v>
      </c>
      <c r="H94" s="148" t="s">
        <v>104</v>
      </c>
      <c r="I94" s="148" t="s">
        <v>1311</v>
      </c>
      <c r="J94" s="148" t="s">
        <v>1311</v>
      </c>
      <c r="K94" s="148" t="s">
        <v>1312</v>
      </c>
      <c r="L94" s="148" t="s">
        <v>104</v>
      </c>
      <c r="M94" s="148" t="s">
        <v>957</v>
      </c>
      <c r="N94" s="148" t="s">
        <v>111</v>
      </c>
      <c r="P94" s="150">
        <v>5</v>
      </c>
      <c r="Q94" s="148" t="s">
        <v>1313</v>
      </c>
      <c r="R94" s="150">
        <v>0</v>
      </c>
      <c r="S94" s="150">
        <v>0</v>
      </c>
      <c r="T94" s="150">
        <v>5</v>
      </c>
      <c r="U94" s="150">
        <v>5</v>
      </c>
      <c r="V94" s="149">
        <v>43805</v>
      </c>
      <c r="W94" s="150">
        <v>0</v>
      </c>
      <c r="X94" s="150">
        <v>5</v>
      </c>
      <c r="Y94" s="150">
        <v>5</v>
      </c>
      <c r="Z94" s="150">
        <v>0</v>
      </c>
      <c r="AA94" s="150">
        <v>0</v>
      </c>
      <c r="AB94" s="150">
        <v>5</v>
      </c>
      <c r="AC94" s="150">
        <v>5</v>
      </c>
      <c r="AD94" s="148" t="s">
        <v>368</v>
      </c>
      <c r="AE94" s="148" t="s">
        <v>190</v>
      </c>
      <c r="AF94" s="148" t="s">
        <v>949</v>
      </c>
      <c r="AG94" s="148" t="s">
        <v>104</v>
      </c>
      <c r="AI94" s="153" t="s">
        <v>115</v>
      </c>
      <c r="AJ94" s="158"/>
      <c r="AK94" s="158"/>
      <c r="AL94" s="158"/>
      <c r="AM94" s="158"/>
      <c r="AN94" s="158"/>
      <c r="AO94" s="158"/>
      <c r="AP94" s="158"/>
      <c r="AQ94" s="158"/>
      <c r="AR94" s="158"/>
      <c r="AS94" s="158"/>
      <c r="AT94" s="158"/>
      <c r="AU94" s="156">
        <f t="shared" si="2"/>
        <v>0</v>
      </c>
    </row>
    <row r="95" spans="1:47" s="156" customFormat="1" ht="60" x14ac:dyDescent="0.25">
      <c r="A95" s="156">
        <v>228</v>
      </c>
      <c r="B95" s="148" t="s">
        <v>1324</v>
      </c>
      <c r="C95" s="150" t="s">
        <v>974</v>
      </c>
      <c r="D95" s="149">
        <v>42601</v>
      </c>
      <c r="E95" s="148" t="s">
        <v>1325</v>
      </c>
      <c r="F95" s="148" t="s">
        <v>1326</v>
      </c>
      <c r="G95" s="150">
        <v>2782</v>
      </c>
      <c r="H95" s="148" t="s">
        <v>104</v>
      </c>
      <c r="I95" s="148" t="s">
        <v>1327</v>
      </c>
      <c r="J95" s="148" t="s">
        <v>1328</v>
      </c>
      <c r="K95" s="148" t="s">
        <v>344</v>
      </c>
      <c r="L95" s="148" t="s">
        <v>104</v>
      </c>
      <c r="M95" s="148" t="s">
        <v>957</v>
      </c>
      <c r="N95" s="148" t="s">
        <v>111</v>
      </c>
      <c r="P95" s="150">
        <v>5</v>
      </c>
      <c r="Q95" s="148" t="s">
        <v>1329</v>
      </c>
      <c r="R95" s="150">
        <v>0</v>
      </c>
      <c r="S95" s="150">
        <v>0</v>
      </c>
      <c r="T95" s="150">
        <v>0</v>
      </c>
      <c r="U95" s="150">
        <v>0</v>
      </c>
      <c r="V95" s="149">
        <v>43696</v>
      </c>
      <c r="W95" s="150">
        <v>5</v>
      </c>
      <c r="X95" s="150">
        <v>0</v>
      </c>
      <c r="Y95" s="150">
        <v>5</v>
      </c>
      <c r="Z95" s="150">
        <v>0</v>
      </c>
      <c r="AA95" s="150">
        <v>0</v>
      </c>
      <c r="AB95" s="150">
        <v>5</v>
      </c>
      <c r="AC95" s="150">
        <v>5</v>
      </c>
      <c r="AD95" s="148" t="s">
        <v>368</v>
      </c>
      <c r="AE95" s="148" t="s">
        <v>212</v>
      </c>
      <c r="AF95" s="148" t="s">
        <v>949</v>
      </c>
      <c r="AG95" s="148" t="s">
        <v>104</v>
      </c>
      <c r="AI95" s="153" t="s">
        <v>115</v>
      </c>
      <c r="AJ95" s="158"/>
      <c r="AK95" s="158"/>
      <c r="AL95" s="158"/>
      <c r="AM95" s="158"/>
      <c r="AN95" s="158"/>
      <c r="AO95" s="158"/>
      <c r="AP95" s="158"/>
      <c r="AQ95" s="158"/>
      <c r="AR95" s="158"/>
      <c r="AS95" s="158"/>
      <c r="AT95" s="158"/>
      <c r="AU95" s="156">
        <f t="shared" si="2"/>
        <v>0</v>
      </c>
    </row>
    <row r="96" spans="1:47" s="156" customFormat="1" ht="30" x14ac:dyDescent="0.25">
      <c r="A96" s="156">
        <v>6</v>
      </c>
      <c r="B96" s="148" t="s">
        <v>942</v>
      </c>
      <c r="C96" s="150" t="s">
        <v>943</v>
      </c>
      <c r="D96" s="149">
        <v>38292</v>
      </c>
      <c r="E96" s="148" t="s">
        <v>750</v>
      </c>
      <c r="F96" s="148" t="s">
        <v>751</v>
      </c>
      <c r="G96" s="150">
        <v>1727</v>
      </c>
      <c r="H96" s="148" t="s">
        <v>930</v>
      </c>
      <c r="I96" s="148" t="s">
        <v>752</v>
      </c>
      <c r="J96" s="148" t="s">
        <v>753</v>
      </c>
      <c r="K96" s="148" t="s">
        <v>754</v>
      </c>
      <c r="L96" s="148" t="s">
        <v>104</v>
      </c>
      <c r="M96" s="148" t="s">
        <v>944</v>
      </c>
      <c r="N96" s="148" t="s">
        <v>127</v>
      </c>
      <c r="P96" s="150">
        <v>4</v>
      </c>
      <c r="Q96" s="148" t="s">
        <v>755</v>
      </c>
      <c r="R96" s="150">
        <v>0</v>
      </c>
      <c r="S96" s="150">
        <v>0</v>
      </c>
      <c r="T96" s="150">
        <v>0</v>
      </c>
      <c r="U96" s="150">
        <v>4</v>
      </c>
      <c r="V96" s="149">
        <v>40118</v>
      </c>
      <c r="W96" s="150">
        <v>0</v>
      </c>
      <c r="X96" s="150">
        <v>4</v>
      </c>
      <c r="Y96" s="150">
        <v>4</v>
      </c>
      <c r="Z96" s="150">
        <v>0</v>
      </c>
      <c r="AA96" s="150">
        <v>0</v>
      </c>
      <c r="AB96" s="150">
        <v>4</v>
      </c>
      <c r="AC96" s="150">
        <v>4</v>
      </c>
      <c r="AD96" s="148" t="s">
        <v>112</v>
      </c>
      <c r="AE96" s="148" t="s">
        <v>339</v>
      </c>
      <c r="AF96" s="148" t="s">
        <v>940</v>
      </c>
      <c r="AG96" s="148" t="s">
        <v>104</v>
      </c>
      <c r="AH96" s="155">
        <v>40268</v>
      </c>
      <c r="AI96" s="153" t="s">
        <v>148</v>
      </c>
      <c r="AJ96" s="158"/>
      <c r="AK96" s="158"/>
      <c r="AL96" s="158"/>
      <c r="AM96" s="158"/>
      <c r="AN96" s="158"/>
      <c r="AO96" s="158"/>
      <c r="AP96" s="158"/>
      <c r="AQ96" s="158"/>
      <c r="AR96" s="158"/>
      <c r="AS96" s="158"/>
      <c r="AT96" s="158"/>
      <c r="AU96" s="156">
        <f t="shared" si="2"/>
        <v>0</v>
      </c>
    </row>
    <row r="97" spans="1:47" s="156" customFormat="1" ht="45" x14ac:dyDescent="0.25">
      <c r="A97" s="156">
        <v>19</v>
      </c>
      <c r="B97" s="148" t="s">
        <v>971</v>
      </c>
      <c r="C97" s="150" t="s">
        <v>969</v>
      </c>
      <c r="D97" s="149">
        <v>39678</v>
      </c>
      <c r="E97" s="148" t="s">
        <v>756</v>
      </c>
      <c r="F97" s="148" t="s">
        <v>757</v>
      </c>
      <c r="G97" s="150">
        <v>2071</v>
      </c>
      <c r="H97" s="148" t="s">
        <v>930</v>
      </c>
      <c r="I97" s="148" t="s">
        <v>603</v>
      </c>
      <c r="J97" s="148" t="s">
        <v>603</v>
      </c>
      <c r="K97" s="148" t="s">
        <v>21</v>
      </c>
      <c r="L97" s="148" t="s">
        <v>104</v>
      </c>
      <c r="M97" s="148" t="s">
        <v>970</v>
      </c>
      <c r="N97" s="148" t="s">
        <v>111</v>
      </c>
      <c r="P97" s="150">
        <v>4</v>
      </c>
      <c r="Q97" s="148" t="s">
        <v>758</v>
      </c>
      <c r="R97" s="150">
        <v>0</v>
      </c>
      <c r="S97" s="150">
        <v>0</v>
      </c>
      <c r="T97" s="150">
        <v>0</v>
      </c>
      <c r="U97" s="150">
        <v>4</v>
      </c>
      <c r="V97" s="149">
        <v>40773</v>
      </c>
      <c r="W97" s="150">
        <v>0</v>
      </c>
      <c r="X97" s="150">
        <v>4</v>
      </c>
      <c r="Y97" s="150">
        <v>4</v>
      </c>
      <c r="Z97" s="150">
        <v>0</v>
      </c>
      <c r="AA97" s="150">
        <v>0</v>
      </c>
      <c r="AB97" s="150">
        <v>4</v>
      </c>
      <c r="AC97" s="150">
        <v>4</v>
      </c>
      <c r="AD97" s="148" t="s">
        <v>112</v>
      </c>
      <c r="AE97" s="148" t="s">
        <v>190</v>
      </c>
      <c r="AF97" s="148" t="s">
        <v>949</v>
      </c>
      <c r="AG97" s="148" t="s">
        <v>104</v>
      </c>
      <c r="AH97" s="155">
        <v>41364</v>
      </c>
      <c r="AI97" s="153" t="s">
        <v>148</v>
      </c>
      <c r="AJ97" s="158"/>
      <c r="AK97" s="158"/>
      <c r="AL97" s="158"/>
      <c r="AM97" s="158"/>
      <c r="AN97" s="158"/>
      <c r="AO97" s="158"/>
      <c r="AP97" s="158"/>
      <c r="AQ97" s="158"/>
      <c r="AR97" s="158"/>
      <c r="AS97" s="158"/>
      <c r="AT97" s="158"/>
      <c r="AU97" s="156">
        <f t="shared" si="2"/>
        <v>0</v>
      </c>
    </row>
    <row r="98" spans="1:47" s="156" customFormat="1" ht="45" x14ac:dyDescent="0.25">
      <c r="A98" s="156">
        <v>22</v>
      </c>
      <c r="B98" s="148" t="s">
        <v>973</v>
      </c>
      <c r="C98" s="150" t="s">
        <v>974</v>
      </c>
      <c r="D98" s="149">
        <v>42555</v>
      </c>
      <c r="E98" s="148" t="s">
        <v>975</v>
      </c>
      <c r="F98" s="148" t="s">
        <v>976</v>
      </c>
      <c r="G98" s="150">
        <v>2754</v>
      </c>
      <c r="H98" s="148" t="s">
        <v>104</v>
      </c>
      <c r="I98" s="148" t="s">
        <v>977</v>
      </c>
      <c r="J98" s="148" t="s">
        <v>978</v>
      </c>
      <c r="K98" s="148" t="s">
        <v>979</v>
      </c>
      <c r="L98" s="148" t="s">
        <v>63</v>
      </c>
      <c r="M98" s="148" t="s">
        <v>29</v>
      </c>
      <c r="N98" s="148" t="s">
        <v>104</v>
      </c>
      <c r="P98" s="150">
        <v>4</v>
      </c>
      <c r="Q98" s="148" t="s">
        <v>980</v>
      </c>
      <c r="R98" s="150">
        <v>0</v>
      </c>
      <c r="S98" s="150">
        <v>0</v>
      </c>
      <c r="T98" s="150">
        <v>0</v>
      </c>
      <c r="U98" s="150">
        <v>0</v>
      </c>
      <c r="V98" s="149">
        <v>43650</v>
      </c>
      <c r="W98" s="150">
        <v>4</v>
      </c>
      <c r="X98" s="150">
        <v>0</v>
      </c>
      <c r="Y98" s="150">
        <v>4</v>
      </c>
      <c r="Z98" s="150">
        <v>0</v>
      </c>
      <c r="AA98" s="150">
        <v>2</v>
      </c>
      <c r="AB98" s="150">
        <v>6</v>
      </c>
      <c r="AC98" s="150">
        <v>4</v>
      </c>
      <c r="AD98" s="148" t="s">
        <v>368</v>
      </c>
      <c r="AE98" s="148" t="s">
        <v>200</v>
      </c>
      <c r="AF98" s="148" t="s">
        <v>949</v>
      </c>
      <c r="AG98" s="148" t="s">
        <v>104</v>
      </c>
      <c r="AI98" s="153" t="s">
        <v>965</v>
      </c>
      <c r="AJ98" s="158"/>
      <c r="AK98" s="158"/>
      <c r="AL98" s="158"/>
      <c r="AM98" s="158"/>
      <c r="AN98" s="158"/>
      <c r="AO98" s="158"/>
      <c r="AP98" s="158"/>
      <c r="AQ98" s="158"/>
      <c r="AR98" s="158"/>
      <c r="AS98" s="158"/>
      <c r="AT98" s="158"/>
      <c r="AU98" s="156">
        <f t="shared" si="2"/>
        <v>0</v>
      </c>
    </row>
    <row r="99" spans="1:47" s="156" customFormat="1" ht="30" x14ac:dyDescent="0.25">
      <c r="A99" s="156">
        <v>171</v>
      </c>
      <c r="B99" s="148" t="s">
        <v>1152</v>
      </c>
      <c r="C99" s="150" t="s">
        <v>939</v>
      </c>
      <c r="D99" s="149">
        <v>42347</v>
      </c>
      <c r="E99" s="148" t="s">
        <v>759</v>
      </c>
      <c r="F99" s="148" t="s">
        <v>760</v>
      </c>
      <c r="G99" s="150">
        <v>2666</v>
      </c>
      <c r="H99" s="148" t="s">
        <v>104</v>
      </c>
      <c r="I99" s="148" t="s">
        <v>761</v>
      </c>
      <c r="J99" s="148" t="s">
        <v>762</v>
      </c>
      <c r="K99" s="148" t="s">
        <v>763</v>
      </c>
      <c r="L99" s="148" t="s">
        <v>104</v>
      </c>
      <c r="M99" s="148" t="s">
        <v>970</v>
      </c>
      <c r="N99" s="148" t="s">
        <v>111</v>
      </c>
      <c r="P99" s="150">
        <v>4</v>
      </c>
      <c r="Q99" s="148" t="s">
        <v>764</v>
      </c>
      <c r="R99" s="150">
        <v>0</v>
      </c>
      <c r="S99" s="150">
        <v>0</v>
      </c>
      <c r="T99" s="150">
        <v>0</v>
      </c>
      <c r="U99" s="150">
        <v>4</v>
      </c>
      <c r="V99" s="149">
        <v>43443</v>
      </c>
      <c r="W99" s="150">
        <v>0</v>
      </c>
      <c r="X99" s="150">
        <v>4</v>
      </c>
      <c r="Y99" s="150">
        <v>4</v>
      </c>
      <c r="Z99" s="150">
        <v>0</v>
      </c>
      <c r="AA99" s="150">
        <v>0</v>
      </c>
      <c r="AB99" s="150">
        <v>4</v>
      </c>
      <c r="AC99" s="150">
        <v>4</v>
      </c>
      <c r="AD99" s="148" t="s">
        <v>112</v>
      </c>
      <c r="AE99" s="148" t="s">
        <v>183</v>
      </c>
      <c r="AF99" s="148" t="s">
        <v>949</v>
      </c>
      <c r="AG99" s="148" t="s">
        <v>104</v>
      </c>
      <c r="AH99" s="155">
        <v>42825</v>
      </c>
      <c r="AI99" s="153" t="s">
        <v>148</v>
      </c>
      <c r="AJ99" s="158"/>
      <c r="AK99" s="158"/>
      <c r="AL99" s="158"/>
      <c r="AM99" s="158"/>
      <c r="AN99" s="158"/>
      <c r="AO99" s="158"/>
      <c r="AP99" s="158"/>
      <c r="AQ99" s="158"/>
      <c r="AR99" s="158"/>
      <c r="AS99" s="158"/>
      <c r="AT99" s="158"/>
      <c r="AU99" s="156">
        <f t="shared" si="2"/>
        <v>0</v>
      </c>
    </row>
    <row r="100" spans="1:47" s="156" customFormat="1" ht="30" x14ac:dyDescent="0.25">
      <c r="A100" s="156">
        <v>225</v>
      </c>
      <c r="B100" s="148" t="s">
        <v>1314</v>
      </c>
      <c r="C100" s="150" t="s">
        <v>974</v>
      </c>
      <c r="D100" s="149">
        <v>42590</v>
      </c>
      <c r="E100" s="148" t="s">
        <v>1315</v>
      </c>
      <c r="F100" s="148" t="s">
        <v>1310</v>
      </c>
      <c r="G100" s="150">
        <v>2779</v>
      </c>
      <c r="H100" s="148" t="s">
        <v>104</v>
      </c>
      <c r="I100" s="148" t="s">
        <v>1311</v>
      </c>
      <c r="J100" s="148" t="s">
        <v>1316</v>
      </c>
      <c r="K100" s="148" t="s">
        <v>1312</v>
      </c>
      <c r="L100" s="148" t="s">
        <v>104</v>
      </c>
      <c r="M100" s="148" t="s">
        <v>957</v>
      </c>
      <c r="N100" s="148" t="s">
        <v>111</v>
      </c>
      <c r="P100" s="150">
        <v>4</v>
      </c>
      <c r="Q100" s="148" t="s">
        <v>1317</v>
      </c>
      <c r="R100" s="150">
        <v>0</v>
      </c>
      <c r="S100" s="150">
        <v>0</v>
      </c>
      <c r="T100" s="150">
        <v>4</v>
      </c>
      <c r="U100" s="150">
        <v>4</v>
      </c>
      <c r="V100" s="149">
        <v>43685</v>
      </c>
      <c r="W100" s="150">
        <v>0</v>
      </c>
      <c r="X100" s="150">
        <v>4</v>
      </c>
      <c r="Y100" s="150">
        <v>4</v>
      </c>
      <c r="Z100" s="150">
        <v>0</v>
      </c>
      <c r="AA100" s="150">
        <v>0</v>
      </c>
      <c r="AB100" s="150">
        <v>4</v>
      </c>
      <c r="AC100" s="150">
        <v>4</v>
      </c>
      <c r="AD100" s="148" t="s">
        <v>368</v>
      </c>
      <c r="AE100" s="148" t="s">
        <v>190</v>
      </c>
      <c r="AF100" s="148" t="s">
        <v>949</v>
      </c>
      <c r="AG100" s="148" t="s">
        <v>104</v>
      </c>
      <c r="AI100" s="153" t="s">
        <v>115</v>
      </c>
      <c r="AJ100" s="158"/>
      <c r="AK100" s="158"/>
      <c r="AL100" s="158"/>
      <c r="AM100" s="158"/>
      <c r="AN100" s="158"/>
      <c r="AO100" s="158"/>
      <c r="AP100" s="158"/>
      <c r="AQ100" s="158"/>
      <c r="AR100" s="158"/>
      <c r="AS100" s="158"/>
      <c r="AT100" s="158"/>
      <c r="AU100" s="156">
        <f t="shared" si="2"/>
        <v>0</v>
      </c>
    </row>
    <row r="101" spans="1:47" s="156" customFormat="1" ht="30" x14ac:dyDescent="0.25">
      <c r="A101" s="156">
        <v>243</v>
      </c>
      <c r="B101" s="148" t="s">
        <v>1409</v>
      </c>
      <c r="C101" s="150" t="s">
        <v>974</v>
      </c>
      <c r="D101" s="149">
        <v>42795</v>
      </c>
      <c r="E101" s="148" t="s">
        <v>1410</v>
      </c>
      <c r="F101" s="148" t="s">
        <v>1411</v>
      </c>
      <c r="G101" s="150">
        <v>2805</v>
      </c>
      <c r="H101" s="148" t="s">
        <v>104</v>
      </c>
      <c r="I101" s="148" t="s">
        <v>1412</v>
      </c>
      <c r="J101" s="148" t="s">
        <v>1412</v>
      </c>
      <c r="K101" s="148" t="s">
        <v>104</v>
      </c>
      <c r="L101" s="148" t="s">
        <v>104</v>
      </c>
      <c r="M101" s="148" t="s">
        <v>1257</v>
      </c>
      <c r="N101" s="148" t="s">
        <v>111</v>
      </c>
      <c r="P101" s="150">
        <v>4</v>
      </c>
      <c r="Q101" s="148" t="s">
        <v>1413</v>
      </c>
      <c r="R101" s="150">
        <v>0</v>
      </c>
      <c r="S101" s="150">
        <v>0</v>
      </c>
      <c r="T101" s="150">
        <v>1</v>
      </c>
      <c r="U101" s="150">
        <v>1</v>
      </c>
      <c r="V101" s="149">
        <v>43891</v>
      </c>
      <c r="W101" s="150">
        <v>3</v>
      </c>
      <c r="X101" s="150">
        <v>1</v>
      </c>
      <c r="Y101" s="150">
        <v>4</v>
      </c>
      <c r="Z101" s="150">
        <v>1</v>
      </c>
      <c r="AA101" s="150">
        <v>0</v>
      </c>
      <c r="AB101" s="150">
        <v>4</v>
      </c>
      <c r="AC101" s="150">
        <v>3</v>
      </c>
      <c r="AD101" s="148" t="s">
        <v>368</v>
      </c>
      <c r="AE101" s="148" t="s">
        <v>212</v>
      </c>
      <c r="AF101" s="148" t="s">
        <v>940</v>
      </c>
      <c r="AG101" s="148" t="s">
        <v>104</v>
      </c>
      <c r="AH101" s="157"/>
      <c r="AI101" s="153" t="s">
        <v>115</v>
      </c>
      <c r="AJ101" s="158"/>
      <c r="AK101" s="158"/>
      <c r="AL101" s="158"/>
      <c r="AM101" s="158"/>
      <c r="AN101" s="158"/>
      <c r="AO101" s="158"/>
      <c r="AP101" s="158"/>
      <c r="AQ101" s="158"/>
      <c r="AR101" s="158"/>
      <c r="AS101" s="158"/>
      <c r="AT101" s="158"/>
      <c r="AU101" s="156">
        <f t="shared" si="2"/>
        <v>0</v>
      </c>
    </row>
    <row r="102" spans="1:47" s="156" customFormat="1" ht="30" x14ac:dyDescent="0.25">
      <c r="A102" s="156">
        <v>285</v>
      </c>
      <c r="B102" s="148" t="s">
        <v>1765</v>
      </c>
      <c r="C102" s="150" t="s">
        <v>1710</v>
      </c>
      <c r="D102" s="157"/>
      <c r="E102" s="148" t="s">
        <v>1766</v>
      </c>
      <c r="F102" s="148" t="s">
        <v>1767</v>
      </c>
      <c r="G102" s="150">
        <v>2878</v>
      </c>
      <c r="H102" s="148" t="s">
        <v>104</v>
      </c>
      <c r="I102" s="148" t="s">
        <v>1768</v>
      </c>
      <c r="J102" s="148" t="s">
        <v>104</v>
      </c>
      <c r="K102" s="148" t="s">
        <v>1769</v>
      </c>
      <c r="L102" s="148" t="s">
        <v>104</v>
      </c>
      <c r="M102" s="148" t="s">
        <v>1242</v>
      </c>
      <c r="N102" s="148" t="s">
        <v>107</v>
      </c>
      <c r="P102" s="150">
        <v>4</v>
      </c>
      <c r="Q102" s="148" t="s">
        <v>1770</v>
      </c>
      <c r="R102" s="150">
        <v>0</v>
      </c>
      <c r="S102" s="150">
        <v>0</v>
      </c>
      <c r="T102" s="150">
        <v>0</v>
      </c>
      <c r="U102" s="150">
        <v>0</v>
      </c>
      <c r="V102" s="157"/>
      <c r="W102" s="150">
        <v>4</v>
      </c>
      <c r="X102" s="150">
        <v>0</v>
      </c>
      <c r="Y102" s="150">
        <v>4</v>
      </c>
      <c r="Z102" s="150">
        <v>0</v>
      </c>
      <c r="AA102" s="150">
        <v>0</v>
      </c>
      <c r="AB102" s="150">
        <v>4</v>
      </c>
      <c r="AC102" s="150">
        <v>4</v>
      </c>
      <c r="AD102" s="148" t="s">
        <v>104</v>
      </c>
      <c r="AE102" s="148" t="s">
        <v>212</v>
      </c>
      <c r="AF102" s="148" t="s">
        <v>104</v>
      </c>
      <c r="AG102" s="148" t="s">
        <v>104</v>
      </c>
      <c r="AI102" s="153" t="s">
        <v>115</v>
      </c>
      <c r="AJ102" s="158"/>
      <c r="AK102" s="158"/>
      <c r="AL102" s="158"/>
      <c r="AM102" s="158"/>
      <c r="AN102" s="158"/>
      <c r="AO102" s="158"/>
      <c r="AP102" s="158"/>
      <c r="AQ102" s="158"/>
      <c r="AR102" s="158"/>
      <c r="AS102" s="158"/>
      <c r="AT102" s="158"/>
      <c r="AU102" s="156">
        <f t="shared" si="2"/>
        <v>0</v>
      </c>
    </row>
    <row r="103" spans="1:47" s="156" customFormat="1" ht="30" x14ac:dyDescent="0.25">
      <c r="A103" s="156">
        <v>291</v>
      </c>
      <c r="B103" s="148" t="s">
        <v>1795</v>
      </c>
      <c r="C103" s="150" t="s">
        <v>1710</v>
      </c>
      <c r="D103" s="157"/>
      <c r="E103" s="148" t="s">
        <v>1796</v>
      </c>
      <c r="F103" s="148" t="s">
        <v>1797</v>
      </c>
      <c r="G103" s="150">
        <v>2885</v>
      </c>
      <c r="H103" s="148" t="s">
        <v>104</v>
      </c>
      <c r="I103" s="148" t="s">
        <v>1798</v>
      </c>
      <c r="J103" s="148" t="s">
        <v>104</v>
      </c>
      <c r="K103" s="148" t="s">
        <v>516</v>
      </c>
      <c r="L103" s="148" t="s">
        <v>104</v>
      </c>
      <c r="M103" s="148" t="s">
        <v>1257</v>
      </c>
      <c r="N103" s="148" t="s">
        <v>111</v>
      </c>
      <c r="P103" s="150">
        <v>4</v>
      </c>
      <c r="Q103" s="148" t="s">
        <v>1799</v>
      </c>
      <c r="R103" s="150">
        <v>0</v>
      </c>
      <c r="S103" s="150">
        <v>0</v>
      </c>
      <c r="T103" s="150">
        <v>4</v>
      </c>
      <c r="U103" s="150">
        <v>4</v>
      </c>
      <c r="V103" s="157"/>
      <c r="W103" s="150">
        <v>0</v>
      </c>
      <c r="X103" s="150">
        <v>4</v>
      </c>
      <c r="Y103" s="150">
        <v>4</v>
      </c>
      <c r="Z103" s="150">
        <v>6</v>
      </c>
      <c r="AA103" s="150">
        <v>0</v>
      </c>
      <c r="AB103" s="150">
        <v>10</v>
      </c>
      <c r="AC103" s="150">
        <v>4</v>
      </c>
      <c r="AD103" s="148" t="s">
        <v>104</v>
      </c>
      <c r="AE103" s="148" t="s">
        <v>341</v>
      </c>
      <c r="AF103" s="148" t="s">
        <v>104</v>
      </c>
      <c r="AG103" s="148" t="s">
        <v>104</v>
      </c>
      <c r="AI103" s="153" t="s">
        <v>115</v>
      </c>
      <c r="AJ103" s="158"/>
      <c r="AK103" s="158"/>
      <c r="AL103" s="158"/>
      <c r="AM103" s="158"/>
      <c r="AN103" s="158"/>
      <c r="AO103" s="158"/>
      <c r="AP103" s="158"/>
      <c r="AQ103" s="158"/>
      <c r="AR103" s="158"/>
      <c r="AS103" s="158"/>
      <c r="AT103" s="158"/>
      <c r="AU103" s="156">
        <f t="shared" si="2"/>
        <v>0</v>
      </c>
    </row>
    <row r="104" spans="1:47" s="156" customFormat="1" ht="30" x14ac:dyDescent="0.25">
      <c r="A104" s="159">
        <v>1</v>
      </c>
      <c r="B104" s="138" t="s">
        <v>928</v>
      </c>
      <c r="C104" s="138" t="s">
        <v>929</v>
      </c>
      <c r="D104" s="140">
        <v>37608</v>
      </c>
      <c r="E104" s="138" t="s">
        <v>689</v>
      </c>
      <c r="F104" s="138" t="s">
        <v>690</v>
      </c>
      <c r="G104" s="138">
        <v>1816</v>
      </c>
      <c r="H104" s="138" t="s">
        <v>930</v>
      </c>
      <c r="I104" s="138" t="s">
        <v>691</v>
      </c>
      <c r="J104" s="138" t="s">
        <v>691</v>
      </c>
      <c r="K104" s="138" t="s">
        <v>692</v>
      </c>
      <c r="L104" s="138" t="s">
        <v>30</v>
      </c>
      <c r="M104" s="138" t="s">
        <v>30</v>
      </c>
      <c r="N104" s="138" t="s">
        <v>104</v>
      </c>
      <c r="O104" s="159"/>
      <c r="P104" s="150">
        <v>3</v>
      </c>
      <c r="Q104" s="138" t="s">
        <v>693</v>
      </c>
      <c r="R104" s="150">
        <v>0</v>
      </c>
      <c r="S104" s="150">
        <v>1</v>
      </c>
      <c r="T104" s="150">
        <v>0</v>
      </c>
      <c r="U104" s="150">
        <v>1</v>
      </c>
      <c r="V104" s="149">
        <v>39434</v>
      </c>
      <c r="W104" s="150">
        <v>2</v>
      </c>
      <c r="X104" s="150">
        <v>0</v>
      </c>
      <c r="Y104" s="150">
        <v>2</v>
      </c>
      <c r="Z104" s="150">
        <v>0</v>
      </c>
      <c r="AA104" s="150">
        <v>0</v>
      </c>
      <c r="AB104" s="150">
        <v>3</v>
      </c>
      <c r="AC104" s="150">
        <v>3</v>
      </c>
      <c r="AD104" s="138" t="s">
        <v>112</v>
      </c>
      <c r="AE104" s="138" t="s">
        <v>283</v>
      </c>
      <c r="AF104" s="138" t="s">
        <v>931</v>
      </c>
      <c r="AG104" s="138" t="s">
        <v>104</v>
      </c>
      <c r="AH104" s="155">
        <v>39538</v>
      </c>
      <c r="AI104" s="147" t="s">
        <v>148</v>
      </c>
      <c r="AJ104" s="161"/>
      <c r="AK104" s="161"/>
      <c r="AL104" s="161"/>
      <c r="AM104" s="161"/>
      <c r="AN104" s="161"/>
      <c r="AO104" s="161"/>
      <c r="AP104" s="161"/>
      <c r="AQ104" s="161"/>
      <c r="AR104" s="161"/>
      <c r="AS104" s="161"/>
      <c r="AT104" s="161"/>
      <c r="AU104" s="156">
        <f t="shared" si="2"/>
        <v>0</v>
      </c>
    </row>
    <row r="105" spans="1:47" s="156" customFormat="1" ht="30" x14ac:dyDescent="0.25">
      <c r="A105" s="156">
        <v>2</v>
      </c>
      <c r="B105" s="148" t="s">
        <v>932</v>
      </c>
      <c r="C105" s="150" t="s">
        <v>933</v>
      </c>
      <c r="D105" s="149">
        <v>34590</v>
      </c>
      <c r="E105" s="148" t="s">
        <v>694</v>
      </c>
      <c r="F105" s="148" t="s">
        <v>695</v>
      </c>
      <c r="G105" s="150">
        <v>1569</v>
      </c>
      <c r="H105" s="148" t="s">
        <v>930</v>
      </c>
      <c r="I105" s="148" t="s">
        <v>696</v>
      </c>
      <c r="J105" s="148" t="s">
        <v>696</v>
      </c>
      <c r="K105" s="148" t="s">
        <v>104</v>
      </c>
      <c r="L105" s="148" t="s">
        <v>697</v>
      </c>
      <c r="M105" s="148" t="s">
        <v>32</v>
      </c>
      <c r="N105" s="148" t="s">
        <v>104</v>
      </c>
      <c r="P105" s="150">
        <v>3</v>
      </c>
      <c r="Q105" s="148" t="s">
        <v>693</v>
      </c>
      <c r="R105" s="150">
        <v>0</v>
      </c>
      <c r="S105" s="150">
        <v>1</v>
      </c>
      <c r="T105" s="150">
        <v>0</v>
      </c>
      <c r="U105" s="150">
        <v>1</v>
      </c>
      <c r="V105" s="149">
        <v>36416</v>
      </c>
      <c r="W105" s="150">
        <v>2</v>
      </c>
      <c r="X105" s="150">
        <v>0</v>
      </c>
      <c r="Y105" s="150">
        <v>2</v>
      </c>
      <c r="Z105" s="150">
        <v>0</v>
      </c>
      <c r="AA105" s="150">
        <v>0</v>
      </c>
      <c r="AB105" s="150">
        <v>3</v>
      </c>
      <c r="AC105" s="150">
        <v>3</v>
      </c>
      <c r="AD105" s="148" t="s">
        <v>112</v>
      </c>
      <c r="AE105" s="148" t="s">
        <v>283</v>
      </c>
      <c r="AF105" s="148" t="s">
        <v>931</v>
      </c>
      <c r="AG105" s="148" t="s">
        <v>104</v>
      </c>
      <c r="AH105" s="155">
        <v>36250</v>
      </c>
      <c r="AI105" s="153" t="s">
        <v>148</v>
      </c>
      <c r="AJ105" s="158"/>
      <c r="AK105" s="158"/>
      <c r="AL105" s="158"/>
      <c r="AM105" s="158"/>
      <c r="AN105" s="158"/>
      <c r="AO105" s="158"/>
      <c r="AP105" s="158"/>
      <c r="AQ105" s="158"/>
      <c r="AR105" s="158"/>
      <c r="AS105" s="158"/>
      <c r="AT105" s="158"/>
      <c r="AU105" s="156">
        <f t="shared" si="2"/>
        <v>0</v>
      </c>
    </row>
    <row r="106" spans="1:47" s="156" customFormat="1" ht="30" x14ac:dyDescent="0.25">
      <c r="A106" s="156">
        <v>12</v>
      </c>
      <c r="B106" s="148" t="s">
        <v>956</v>
      </c>
      <c r="C106" s="150" t="s">
        <v>954</v>
      </c>
      <c r="D106" s="149">
        <v>38636</v>
      </c>
      <c r="E106" s="148" t="s">
        <v>698</v>
      </c>
      <c r="F106" s="148" t="s">
        <v>699</v>
      </c>
      <c r="G106" s="150">
        <v>1898</v>
      </c>
      <c r="H106" s="148" t="s">
        <v>930</v>
      </c>
      <c r="I106" s="148" t="s">
        <v>700</v>
      </c>
      <c r="J106" s="148" t="s">
        <v>700</v>
      </c>
      <c r="K106" s="148" t="s">
        <v>701</v>
      </c>
      <c r="L106" s="148" t="s">
        <v>274</v>
      </c>
      <c r="M106" s="148" t="s">
        <v>274</v>
      </c>
      <c r="N106" s="148" t="s">
        <v>104</v>
      </c>
      <c r="P106" s="150">
        <v>3</v>
      </c>
      <c r="Q106" s="148" t="s">
        <v>702</v>
      </c>
      <c r="R106" s="150">
        <v>0</v>
      </c>
      <c r="S106" s="150">
        <v>1</v>
      </c>
      <c r="T106" s="150">
        <v>0</v>
      </c>
      <c r="U106" s="150">
        <v>1</v>
      </c>
      <c r="V106" s="149">
        <v>39732</v>
      </c>
      <c r="W106" s="150">
        <v>2</v>
      </c>
      <c r="X106" s="150">
        <v>0</v>
      </c>
      <c r="Y106" s="150">
        <v>2</v>
      </c>
      <c r="Z106" s="150">
        <v>0</v>
      </c>
      <c r="AA106" s="150">
        <v>0</v>
      </c>
      <c r="AB106" s="150">
        <v>3</v>
      </c>
      <c r="AC106" s="150">
        <v>3</v>
      </c>
      <c r="AD106" s="148" t="s">
        <v>112</v>
      </c>
      <c r="AE106" s="148" t="s">
        <v>283</v>
      </c>
      <c r="AF106" s="148" t="s">
        <v>931</v>
      </c>
      <c r="AG106" s="148" t="s">
        <v>284</v>
      </c>
      <c r="AH106" s="155">
        <v>39538</v>
      </c>
      <c r="AI106" s="153" t="s">
        <v>148</v>
      </c>
      <c r="AJ106" s="158"/>
      <c r="AK106" s="158"/>
      <c r="AL106" s="158"/>
      <c r="AM106" s="158"/>
      <c r="AN106" s="158"/>
      <c r="AO106" s="158"/>
      <c r="AP106" s="158"/>
      <c r="AQ106" s="158"/>
      <c r="AR106" s="158"/>
      <c r="AS106" s="158"/>
      <c r="AT106" s="158"/>
      <c r="AU106" s="156">
        <f t="shared" si="2"/>
        <v>0</v>
      </c>
    </row>
    <row r="107" spans="1:47" s="156" customFormat="1" ht="30" x14ac:dyDescent="0.25">
      <c r="A107" s="156">
        <v>25</v>
      </c>
      <c r="B107" s="148" t="s">
        <v>986</v>
      </c>
      <c r="C107" s="150" t="s">
        <v>987</v>
      </c>
      <c r="D107" s="149">
        <v>41003</v>
      </c>
      <c r="E107" s="148" t="s">
        <v>703</v>
      </c>
      <c r="F107" s="148" t="s">
        <v>704</v>
      </c>
      <c r="G107" s="150">
        <v>2182</v>
      </c>
      <c r="H107" s="148" t="s">
        <v>104</v>
      </c>
      <c r="I107" s="148" t="s">
        <v>705</v>
      </c>
      <c r="J107" s="148" t="s">
        <v>706</v>
      </c>
      <c r="K107" s="148" t="s">
        <v>707</v>
      </c>
      <c r="L107" s="148" t="s">
        <v>104</v>
      </c>
      <c r="M107" s="148" t="s">
        <v>957</v>
      </c>
      <c r="N107" s="148" t="s">
        <v>111</v>
      </c>
      <c r="P107" s="150">
        <v>3</v>
      </c>
      <c r="Q107" s="148" t="s">
        <v>708</v>
      </c>
      <c r="R107" s="150">
        <v>0</v>
      </c>
      <c r="S107" s="150">
        <v>0</v>
      </c>
      <c r="T107" s="150">
        <v>0</v>
      </c>
      <c r="U107" s="150">
        <v>3</v>
      </c>
      <c r="V107" s="149">
        <v>42098</v>
      </c>
      <c r="W107" s="150">
        <v>0</v>
      </c>
      <c r="X107" s="150">
        <v>3</v>
      </c>
      <c r="Y107" s="150">
        <v>3</v>
      </c>
      <c r="Z107" s="150">
        <v>0</v>
      </c>
      <c r="AA107" s="150">
        <v>0</v>
      </c>
      <c r="AB107" s="150">
        <v>3</v>
      </c>
      <c r="AC107" s="150">
        <v>3</v>
      </c>
      <c r="AD107" s="148" t="s">
        <v>112</v>
      </c>
      <c r="AE107" s="148" t="s">
        <v>212</v>
      </c>
      <c r="AF107" s="148" t="s">
        <v>940</v>
      </c>
      <c r="AG107" s="148" t="s">
        <v>104</v>
      </c>
      <c r="AH107" s="155">
        <v>41364</v>
      </c>
      <c r="AI107" s="153" t="s">
        <v>148</v>
      </c>
      <c r="AJ107" s="158"/>
      <c r="AK107" s="158"/>
      <c r="AL107" s="158"/>
      <c r="AM107" s="158"/>
      <c r="AN107" s="158"/>
      <c r="AO107" s="158"/>
      <c r="AP107" s="158"/>
      <c r="AQ107" s="158"/>
      <c r="AR107" s="158"/>
      <c r="AS107" s="158"/>
      <c r="AT107" s="158"/>
      <c r="AU107" s="156">
        <f t="shared" si="2"/>
        <v>0</v>
      </c>
    </row>
    <row r="108" spans="1:47" s="156" customFormat="1" ht="45" x14ac:dyDescent="0.25">
      <c r="A108" s="156">
        <v>30</v>
      </c>
      <c r="B108" s="148" t="s">
        <v>994</v>
      </c>
      <c r="C108" s="150" t="s">
        <v>974</v>
      </c>
      <c r="D108" s="149">
        <v>42683</v>
      </c>
      <c r="E108" s="148" t="s">
        <v>995</v>
      </c>
      <c r="F108" s="148" t="s">
        <v>996</v>
      </c>
      <c r="G108" s="150">
        <v>2743</v>
      </c>
      <c r="H108" s="148" t="s">
        <v>104</v>
      </c>
      <c r="I108" s="148" t="s">
        <v>997</v>
      </c>
      <c r="J108" s="148" t="s">
        <v>998</v>
      </c>
      <c r="K108" s="148" t="s">
        <v>999</v>
      </c>
      <c r="L108" s="148" t="s">
        <v>192</v>
      </c>
      <c r="M108" s="148" t="s">
        <v>936</v>
      </c>
      <c r="N108" s="148" t="s">
        <v>104</v>
      </c>
      <c r="P108" s="150">
        <v>3</v>
      </c>
      <c r="Q108" s="148" t="s">
        <v>1000</v>
      </c>
      <c r="R108" s="150">
        <v>0</v>
      </c>
      <c r="S108" s="150">
        <v>0</v>
      </c>
      <c r="T108" s="150">
        <v>3</v>
      </c>
      <c r="U108" s="150">
        <v>3</v>
      </c>
      <c r="V108" s="149">
        <v>43778</v>
      </c>
      <c r="W108" s="150">
        <v>0</v>
      </c>
      <c r="X108" s="150">
        <v>3</v>
      </c>
      <c r="Y108" s="150">
        <v>3</v>
      </c>
      <c r="Z108" s="150">
        <v>0</v>
      </c>
      <c r="AA108" s="150">
        <v>0</v>
      </c>
      <c r="AB108" s="150">
        <v>44</v>
      </c>
      <c r="AC108" s="150">
        <v>44</v>
      </c>
      <c r="AD108" s="148" t="s">
        <v>1001</v>
      </c>
      <c r="AE108" s="148" t="s">
        <v>258</v>
      </c>
      <c r="AF108" s="148" t="s">
        <v>940</v>
      </c>
      <c r="AG108" s="148" t="s">
        <v>104</v>
      </c>
      <c r="AI108" s="153" t="s">
        <v>115</v>
      </c>
      <c r="AJ108" s="158"/>
      <c r="AK108" s="158"/>
      <c r="AL108" s="158"/>
      <c r="AM108" s="158"/>
      <c r="AN108" s="158"/>
      <c r="AO108" s="158"/>
      <c r="AP108" s="158"/>
      <c r="AQ108" s="158"/>
      <c r="AR108" s="158"/>
      <c r="AS108" s="158"/>
      <c r="AT108" s="158"/>
      <c r="AU108" s="156">
        <f t="shared" si="2"/>
        <v>0</v>
      </c>
    </row>
    <row r="109" spans="1:47" s="156" customFormat="1" ht="30" x14ac:dyDescent="0.25">
      <c r="A109" s="156">
        <v>42</v>
      </c>
      <c r="B109" s="148" t="s">
        <v>1027</v>
      </c>
      <c r="C109" s="150" t="s">
        <v>974</v>
      </c>
      <c r="D109" s="149">
        <v>42534</v>
      </c>
      <c r="E109" s="148" t="s">
        <v>1028</v>
      </c>
      <c r="F109" s="148" t="s">
        <v>1029</v>
      </c>
      <c r="G109" s="150">
        <v>2832</v>
      </c>
      <c r="H109" s="148" t="s">
        <v>104</v>
      </c>
      <c r="I109" s="148" t="s">
        <v>1030</v>
      </c>
      <c r="J109" s="148" t="s">
        <v>1030</v>
      </c>
      <c r="K109" s="148" t="s">
        <v>147</v>
      </c>
      <c r="L109" s="148" t="s">
        <v>63</v>
      </c>
      <c r="M109" s="148" t="s">
        <v>29</v>
      </c>
      <c r="N109" s="148" t="s">
        <v>104</v>
      </c>
      <c r="P109" s="150">
        <v>3</v>
      </c>
      <c r="Q109" s="148" t="s">
        <v>1031</v>
      </c>
      <c r="R109" s="150">
        <v>0</v>
      </c>
      <c r="S109" s="150">
        <v>0</v>
      </c>
      <c r="T109" s="150">
        <v>0</v>
      </c>
      <c r="U109" s="150">
        <v>0</v>
      </c>
      <c r="V109" s="149">
        <v>43629</v>
      </c>
      <c r="W109" s="150">
        <v>3</v>
      </c>
      <c r="X109" s="150">
        <v>0</v>
      </c>
      <c r="Y109" s="150">
        <v>3</v>
      </c>
      <c r="Z109" s="150">
        <v>0</v>
      </c>
      <c r="AA109" s="150">
        <v>0</v>
      </c>
      <c r="AB109" s="150">
        <v>3</v>
      </c>
      <c r="AC109" s="150">
        <v>3</v>
      </c>
      <c r="AD109" s="148" t="s">
        <v>368</v>
      </c>
      <c r="AE109" s="148" t="s">
        <v>212</v>
      </c>
      <c r="AF109" s="148" t="s">
        <v>940</v>
      </c>
      <c r="AG109" s="148" t="s">
        <v>104</v>
      </c>
      <c r="AH109" s="157"/>
      <c r="AI109" s="153" t="s">
        <v>1032</v>
      </c>
      <c r="AJ109" s="158"/>
      <c r="AK109" s="158"/>
      <c r="AL109" s="158"/>
      <c r="AM109" s="158"/>
      <c r="AN109" s="158"/>
      <c r="AO109" s="158"/>
      <c r="AP109" s="158"/>
      <c r="AQ109" s="158"/>
      <c r="AR109" s="158"/>
      <c r="AS109" s="158"/>
      <c r="AT109" s="158"/>
      <c r="AU109" s="156">
        <f t="shared" si="2"/>
        <v>0</v>
      </c>
    </row>
    <row r="110" spans="1:47" s="156" customFormat="1" ht="60" x14ac:dyDescent="0.25">
      <c r="A110" s="156">
        <v>44</v>
      </c>
      <c r="B110" s="148" t="s">
        <v>1033</v>
      </c>
      <c r="C110" s="150" t="s">
        <v>939</v>
      </c>
      <c r="D110" s="149">
        <v>42235</v>
      </c>
      <c r="E110" s="148" t="s">
        <v>709</v>
      </c>
      <c r="F110" s="148" t="s">
        <v>710</v>
      </c>
      <c r="G110" s="150">
        <v>2638</v>
      </c>
      <c r="H110" s="148" t="s">
        <v>104</v>
      </c>
      <c r="I110" s="148" t="s">
        <v>711</v>
      </c>
      <c r="J110" s="148" t="s">
        <v>712</v>
      </c>
      <c r="K110" s="148" t="s">
        <v>206</v>
      </c>
      <c r="L110" s="148" t="s">
        <v>104</v>
      </c>
      <c r="M110" s="148" t="s">
        <v>104</v>
      </c>
      <c r="N110" s="148" t="s">
        <v>127</v>
      </c>
      <c r="P110" s="150">
        <v>3</v>
      </c>
      <c r="Q110" s="148" t="s">
        <v>713</v>
      </c>
      <c r="R110" s="150">
        <v>2</v>
      </c>
      <c r="S110" s="150">
        <v>2</v>
      </c>
      <c r="T110" s="150">
        <v>3</v>
      </c>
      <c r="U110" s="150">
        <v>3</v>
      </c>
      <c r="V110" s="149">
        <v>43331</v>
      </c>
      <c r="W110" s="150">
        <v>0</v>
      </c>
      <c r="X110" s="150">
        <v>1</v>
      </c>
      <c r="Y110" s="150">
        <v>1</v>
      </c>
      <c r="Z110" s="150">
        <v>0</v>
      </c>
      <c r="AA110" s="150">
        <v>0</v>
      </c>
      <c r="AB110" s="150">
        <v>3</v>
      </c>
      <c r="AC110" s="150">
        <v>2</v>
      </c>
      <c r="AD110" s="148" t="s">
        <v>112</v>
      </c>
      <c r="AE110" s="148" t="s">
        <v>200</v>
      </c>
      <c r="AF110" s="148" t="s">
        <v>104</v>
      </c>
      <c r="AG110" s="148" t="s">
        <v>104</v>
      </c>
      <c r="AI110" s="153" t="s">
        <v>115</v>
      </c>
      <c r="AJ110" s="158"/>
      <c r="AK110" s="158"/>
      <c r="AL110" s="158"/>
      <c r="AM110" s="158"/>
      <c r="AN110" s="158"/>
      <c r="AO110" s="158"/>
      <c r="AP110" s="158"/>
      <c r="AQ110" s="158"/>
      <c r="AR110" s="158"/>
      <c r="AS110" s="158"/>
      <c r="AT110" s="158"/>
      <c r="AU110" s="156">
        <f t="shared" si="2"/>
        <v>0</v>
      </c>
    </row>
    <row r="111" spans="1:47" s="156" customFormat="1" ht="45" x14ac:dyDescent="0.25">
      <c r="A111" s="156">
        <v>45</v>
      </c>
      <c r="B111" s="148" t="s">
        <v>1034</v>
      </c>
      <c r="C111" s="150" t="s">
        <v>939</v>
      </c>
      <c r="D111" s="149">
        <v>42130</v>
      </c>
      <c r="E111" s="148" t="s">
        <v>714</v>
      </c>
      <c r="F111" s="148" t="s">
        <v>715</v>
      </c>
      <c r="G111" s="150">
        <v>2615</v>
      </c>
      <c r="H111" s="148" t="s">
        <v>104</v>
      </c>
      <c r="I111" s="148" t="s">
        <v>716</v>
      </c>
      <c r="J111" s="148" t="s">
        <v>717</v>
      </c>
      <c r="K111" s="148" t="s">
        <v>27</v>
      </c>
      <c r="L111" s="148" t="s">
        <v>104</v>
      </c>
      <c r="M111" s="148" t="s">
        <v>1035</v>
      </c>
      <c r="N111" s="148" t="s">
        <v>127</v>
      </c>
      <c r="P111" s="150">
        <v>3</v>
      </c>
      <c r="Q111" s="148" t="s">
        <v>718</v>
      </c>
      <c r="R111" s="150">
        <v>0</v>
      </c>
      <c r="S111" s="150">
        <v>0</v>
      </c>
      <c r="T111" s="150">
        <v>3</v>
      </c>
      <c r="U111" s="150">
        <v>3</v>
      </c>
      <c r="V111" s="149">
        <v>43226</v>
      </c>
      <c r="W111" s="150">
        <v>0</v>
      </c>
      <c r="X111" s="150">
        <v>3</v>
      </c>
      <c r="Y111" s="150">
        <v>3</v>
      </c>
      <c r="Z111" s="150">
        <v>0</v>
      </c>
      <c r="AA111" s="150">
        <v>0</v>
      </c>
      <c r="AB111" s="150">
        <v>3</v>
      </c>
      <c r="AC111" s="150">
        <v>2</v>
      </c>
      <c r="AD111" s="148" t="s">
        <v>112</v>
      </c>
      <c r="AE111" s="148" t="s">
        <v>200</v>
      </c>
      <c r="AF111" s="148" t="s">
        <v>104</v>
      </c>
      <c r="AG111" s="148" t="s">
        <v>104</v>
      </c>
      <c r="AH111" s="157"/>
      <c r="AI111" s="153" t="s">
        <v>110</v>
      </c>
      <c r="AJ111" s="158"/>
      <c r="AK111" s="158"/>
      <c r="AL111" s="158"/>
      <c r="AM111" s="158"/>
      <c r="AN111" s="158"/>
      <c r="AO111" s="158"/>
      <c r="AP111" s="158"/>
      <c r="AQ111" s="158"/>
      <c r="AR111" s="158"/>
      <c r="AS111" s="158"/>
      <c r="AT111" s="158"/>
      <c r="AU111" s="156">
        <f t="shared" si="2"/>
        <v>0</v>
      </c>
    </row>
    <row r="112" spans="1:47" s="160" customFormat="1" ht="30" x14ac:dyDescent="0.25">
      <c r="A112" s="156">
        <v>54</v>
      </c>
      <c r="B112" s="148" t="s">
        <v>1637</v>
      </c>
      <c r="C112" s="150" t="s">
        <v>951</v>
      </c>
      <c r="D112" s="149">
        <v>41527</v>
      </c>
      <c r="E112" s="148" t="s">
        <v>1638</v>
      </c>
      <c r="F112" s="148" t="s">
        <v>1639</v>
      </c>
      <c r="G112" s="150">
        <v>2375</v>
      </c>
      <c r="H112" s="148" t="s">
        <v>104</v>
      </c>
      <c r="I112" s="148" t="s">
        <v>1640</v>
      </c>
      <c r="J112" s="148" t="s">
        <v>1640</v>
      </c>
      <c r="K112" s="148" t="s">
        <v>342</v>
      </c>
      <c r="L112" s="148" t="s">
        <v>343</v>
      </c>
      <c r="M112" s="148" t="s">
        <v>104</v>
      </c>
      <c r="N112" s="148" t="s">
        <v>104</v>
      </c>
      <c r="O112" s="156"/>
      <c r="P112" s="150">
        <v>3</v>
      </c>
      <c r="Q112" s="148" t="s">
        <v>1641</v>
      </c>
      <c r="R112" s="150">
        <v>0</v>
      </c>
      <c r="S112" s="150">
        <v>0</v>
      </c>
      <c r="T112" s="150">
        <v>0</v>
      </c>
      <c r="U112" s="150">
        <v>0</v>
      </c>
      <c r="V112" s="149">
        <v>42623</v>
      </c>
      <c r="W112" s="150">
        <v>3</v>
      </c>
      <c r="X112" s="150">
        <v>0</v>
      </c>
      <c r="Y112" s="150">
        <v>3</v>
      </c>
      <c r="Z112" s="150">
        <v>0</v>
      </c>
      <c r="AA112" s="150">
        <v>0</v>
      </c>
      <c r="AB112" s="150">
        <v>3</v>
      </c>
      <c r="AC112" s="150">
        <v>3</v>
      </c>
      <c r="AD112" s="148" t="s">
        <v>112</v>
      </c>
      <c r="AE112" s="148" t="s">
        <v>283</v>
      </c>
      <c r="AF112" s="148" t="s">
        <v>931</v>
      </c>
      <c r="AG112" s="148" t="s">
        <v>104</v>
      </c>
      <c r="AH112" s="157"/>
      <c r="AI112" s="153" t="s">
        <v>115</v>
      </c>
      <c r="AJ112" s="158"/>
      <c r="AK112" s="158"/>
      <c r="AL112" s="158"/>
      <c r="AM112" s="158"/>
      <c r="AN112" s="158"/>
      <c r="AO112" s="158"/>
      <c r="AP112" s="158"/>
      <c r="AQ112" s="158"/>
      <c r="AR112" s="158"/>
      <c r="AS112" s="158"/>
      <c r="AT112" s="158"/>
      <c r="AU112" s="156">
        <f t="shared" si="2"/>
        <v>0</v>
      </c>
    </row>
    <row r="113" spans="1:47" s="156" customFormat="1" ht="45" x14ac:dyDescent="0.25">
      <c r="A113" s="156">
        <v>55</v>
      </c>
      <c r="B113" s="148" t="s">
        <v>1040</v>
      </c>
      <c r="C113" s="150" t="s">
        <v>951</v>
      </c>
      <c r="D113" s="149">
        <v>41480</v>
      </c>
      <c r="E113" s="148" t="s">
        <v>719</v>
      </c>
      <c r="F113" s="148" t="s">
        <v>720</v>
      </c>
      <c r="G113" s="150">
        <v>2379</v>
      </c>
      <c r="H113" s="148" t="s">
        <v>104</v>
      </c>
      <c r="I113" s="148" t="s">
        <v>348</v>
      </c>
      <c r="J113" s="148" t="s">
        <v>348</v>
      </c>
      <c r="K113" s="148" t="s">
        <v>721</v>
      </c>
      <c r="L113" s="148" t="s">
        <v>104</v>
      </c>
      <c r="M113" s="148" t="s">
        <v>1041</v>
      </c>
      <c r="N113" s="148" t="s">
        <v>111</v>
      </c>
      <c r="P113" s="150">
        <v>3</v>
      </c>
      <c r="Q113" s="148" t="s">
        <v>722</v>
      </c>
      <c r="R113" s="150">
        <v>0</v>
      </c>
      <c r="S113" s="150">
        <v>0</v>
      </c>
      <c r="T113" s="150">
        <v>0</v>
      </c>
      <c r="U113" s="150">
        <v>0</v>
      </c>
      <c r="V113" s="149">
        <v>42576</v>
      </c>
      <c r="W113" s="150">
        <v>3</v>
      </c>
      <c r="X113" s="150">
        <v>0</v>
      </c>
      <c r="Y113" s="150">
        <v>3</v>
      </c>
      <c r="Z113" s="150">
        <v>0</v>
      </c>
      <c r="AA113" s="150">
        <v>0</v>
      </c>
      <c r="AB113" s="150">
        <v>3</v>
      </c>
      <c r="AC113" s="150">
        <v>3</v>
      </c>
      <c r="AD113" s="148" t="s">
        <v>112</v>
      </c>
      <c r="AE113" s="148" t="s">
        <v>258</v>
      </c>
      <c r="AF113" s="148" t="s">
        <v>940</v>
      </c>
      <c r="AG113" s="148" t="s">
        <v>104</v>
      </c>
      <c r="AI113" s="153" t="s">
        <v>115</v>
      </c>
      <c r="AJ113" s="158"/>
      <c r="AK113" s="158"/>
      <c r="AL113" s="158"/>
      <c r="AM113" s="158"/>
      <c r="AN113" s="158"/>
      <c r="AO113" s="158"/>
      <c r="AP113" s="158"/>
      <c r="AQ113" s="158"/>
      <c r="AR113" s="158"/>
      <c r="AS113" s="158"/>
      <c r="AT113" s="158"/>
      <c r="AU113" s="156">
        <f t="shared" ref="AU113:AU171" si="3">SUM(AJ113:AT113)</f>
        <v>0</v>
      </c>
    </row>
    <row r="114" spans="1:47" s="156" customFormat="1" ht="45" x14ac:dyDescent="0.25">
      <c r="A114" s="156">
        <v>82</v>
      </c>
      <c r="B114" s="148" t="s">
        <v>1067</v>
      </c>
      <c r="C114" s="150" t="s">
        <v>1021</v>
      </c>
      <c r="D114" s="149">
        <v>41816</v>
      </c>
      <c r="E114" s="148" t="s">
        <v>723</v>
      </c>
      <c r="F114" s="148" t="s">
        <v>724</v>
      </c>
      <c r="G114" s="150">
        <v>2476</v>
      </c>
      <c r="H114" s="148" t="s">
        <v>104</v>
      </c>
      <c r="I114" s="148" t="s">
        <v>443</v>
      </c>
      <c r="J114" s="148" t="s">
        <v>725</v>
      </c>
      <c r="K114" s="148" t="s">
        <v>182</v>
      </c>
      <c r="L114" s="148" t="s">
        <v>104</v>
      </c>
      <c r="M114" s="148" t="s">
        <v>957</v>
      </c>
      <c r="N114" s="148" t="s">
        <v>111</v>
      </c>
      <c r="P114" s="150">
        <v>3</v>
      </c>
      <c r="Q114" s="148" t="s">
        <v>726</v>
      </c>
      <c r="R114" s="150">
        <v>0</v>
      </c>
      <c r="S114" s="150">
        <v>0</v>
      </c>
      <c r="T114" s="150">
        <v>0</v>
      </c>
      <c r="U114" s="150">
        <v>3</v>
      </c>
      <c r="V114" s="149">
        <v>42912</v>
      </c>
      <c r="W114" s="150">
        <v>0</v>
      </c>
      <c r="X114" s="150">
        <v>3</v>
      </c>
      <c r="Y114" s="150">
        <v>3</v>
      </c>
      <c r="Z114" s="150">
        <v>1</v>
      </c>
      <c r="AA114" s="150">
        <v>0</v>
      </c>
      <c r="AB114" s="150">
        <v>3</v>
      </c>
      <c r="AC114" s="150">
        <v>2</v>
      </c>
      <c r="AD114" s="148" t="s">
        <v>112</v>
      </c>
      <c r="AE114" s="148" t="s">
        <v>341</v>
      </c>
      <c r="AF114" s="148" t="s">
        <v>937</v>
      </c>
      <c r="AG114" s="148" t="s">
        <v>104</v>
      </c>
      <c r="AH114" s="152">
        <v>42094</v>
      </c>
      <c r="AI114" s="153" t="s">
        <v>148</v>
      </c>
      <c r="AJ114" s="158"/>
      <c r="AK114" s="158"/>
      <c r="AL114" s="158"/>
      <c r="AM114" s="158"/>
      <c r="AN114" s="158"/>
      <c r="AO114" s="158"/>
      <c r="AP114" s="158"/>
      <c r="AQ114" s="158"/>
      <c r="AR114" s="158"/>
      <c r="AS114" s="158"/>
      <c r="AT114" s="158"/>
      <c r="AU114" s="156">
        <f t="shared" si="3"/>
        <v>0</v>
      </c>
    </row>
    <row r="115" spans="1:47" s="156" customFormat="1" ht="30" x14ac:dyDescent="0.25">
      <c r="A115" s="156">
        <v>110</v>
      </c>
      <c r="B115" s="148" t="s">
        <v>1082</v>
      </c>
      <c r="C115" s="150" t="s">
        <v>974</v>
      </c>
      <c r="D115" s="149">
        <v>42487</v>
      </c>
      <c r="E115" s="148" t="s">
        <v>1083</v>
      </c>
      <c r="F115" s="148" t="s">
        <v>386</v>
      </c>
      <c r="G115" s="150">
        <v>2814</v>
      </c>
      <c r="H115" s="148" t="s">
        <v>104</v>
      </c>
      <c r="I115" s="148" t="s">
        <v>387</v>
      </c>
      <c r="J115" s="148" t="s">
        <v>1084</v>
      </c>
      <c r="K115" s="148" t="s">
        <v>320</v>
      </c>
      <c r="L115" s="148" t="s">
        <v>343</v>
      </c>
      <c r="M115" s="148" t="s">
        <v>37</v>
      </c>
      <c r="N115" s="148" t="s">
        <v>107</v>
      </c>
      <c r="P115" s="150">
        <v>3</v>
      </c>
      <c r="Q115" s="148" t="s">
        <v>1085</v>
      </c>
      <c r="R115" s="150">
        <v>0</v>
      </c>
      <c r="S115" s="150">
        <v>0</v>
      </c>
      <c r="T115" s="150">
        <v>0</v>
      </c>
      <c r="U115" s="150">
        <v>0</v>
      </c>
      <c r="V115" s="149">
        <v>43582</v>
      </c>
      <c r="W115" s="150">
        <v>3</v>
      </c>
      <c r="X115" s="150">
        <v>0</v>
      </c>
      <c r="Y115" s="150">
        <v>3</v>
      </c>
      <c r="Z115" s="150">
        <v>0</v>
      </c>
      <c r="AA115" s="150">
        <v>0</v>
      </c>
      <c r="AB115" s="150">
        <v>3</v>
      </c>
      <c r="AC115" s="150">
        <v>3</v>
      </c>
      <c r="AD115" s="148" t="s">
        <v>368</v>
      </c>
      <c r="AE115" s="148" t="s">
        <v>283</v>
      </c>
      <c r="AF115" s="148" t="s">
        <v>940</v>
      </c>
      <c r="AG115" s="148" t="s">
        <v>104</v>
      </c>
      <c r="AH115" s="157"/>
      <c r="AI115" s="153" t="s">
        <v>115</v>
      </c>
      <c r="AJ115" s="158"/>
      <c r="AK115" s="158"/>
      <c r="AL115" s="158"/>
      <c r="AM115" s="158"/>
      <c r="AN115" s="158"/>
      <c r="AO115" s="158"/>
      <c r="AP115" s="158"/>
      <c r="AQ115" s="158"/>
      <c r="AR115" s="158"/>
      <c r="AS115" s="158"/>
      <c r="AT115" s="158"/>
      <c r="AU115" s="156">
        <f t="shared" si="3"/>
        <v>0</v>
      </c>
    </row>
    <row r="116" spans="1:47" s="156" customFormat="1" ht="30" x14ac:dyDescent="0.25">
      <c r="A116" s="156">
        <v>119</v>
      </c>
      <c r="B116" s="148" t="s">
        <v>1095</v>
      </c>
      <c r="C116" s="150" t="s">
        <v>1021</v>
      </c>
      <c r="D116" s="149">
        <v>42041</v>
      </c>
      <c r="E116" s="148" t="s">
        <v>727</v>
      </c>
      <c r="F116" s="148" t="s">
        <v>728</v>
      </c>
      <c r="G116" s="150">
        <v>2559</v>
      </c>
      <c r="H116" s="148" t="s">
        <v>104</v>
      </c>
      <c r="I116" s="148" t="s">
        <v>729</v>
      </c>
      <c r="J116" s="148" t="s">
        <v>730</v>
      </c>
      <c r="K116" s="148" t="s">
        <v>206</v>
      </c>
      <c r="L116" s="148" t="s">
        <v>127</v>
      </c>
      <c r="M116" s="148" t="s">
        <v>104</v>
      </c>
      <c r="N116" s="148" t="s">
        <v>127</v>
      </c>
      <c r="P116" s="150">
        <v>3</v>
      </c>
      <c r="Q116" s="148" t="s">
        <v>731</v>
      </c>
      <c r="R116" s="150">
        <v>0</v>
      </c>
      <c r="S116" s="150">
        <v>0</v>
      </c>
      <c r="T116" s="150">
        <v>0</v>
      </c>
      <c r="U116" s="150">
        <v>0</v>
      </c>
      <c r="V116" s="149">
        <v>42521</v>
      </c>
      <c r="W116" s="150">
        <v>3</v>
      </c>
      <c r="X116" s="150">
        <v>0</v>
      </c>
      <c r="Y116" s="150">
        <v>3</v>
      </c>
      <c r="Z116" s="150">
        <v>0</v>
      </c>
      <c r="AA116" s="150">
        <v>0</v>
      </c>
      <c r="AB116" s="150">
        <v>3</v>
      </c>
      <c r="AC116" s="150">
        <v>3</v>
      </c>
      <c r="AD116" s="148" t="s">
        <v>112</v>
      </c>
      <c r="AE116" s="148" t="s">
        <v>183</v>
      </c>
      <c r="AF116" s="148" t="s">
        <v>949</v>
      </c>
      <c r="AG116" s="148" t="s">
        <v>104</v>
      </c>
      <c r="AI116" s="153" t="s">
        <v>184</v>
      </c>
      <c r="AJ116" s="158"/>
      <c r="AK116" s="158"/>
      <c r="AL116" s="158"/>
      <c r="AM116" s="158"/>
      <c r="AN116" s="158"/>
      <c r="AO116" s="158"/>
      <c r="AP116" s="158"/>
      <c r="AQ116" s="158"/>
      <c r="AR116" s="158"/>
      <c r="AS116" s="158"/>
      <c r="AT116" s="158"/>
      <c r="AU116" s="156">
        <f t="shared" si="3"/>
        <v>0</v>
      </c>
    </row>
    <row r="117" spans="1:47" s="156" customFormat="1" ht="45" x14ac:dyDescent="0.25">
      <c r="A117" s="156">
        <v>135</v>
      </c>
      <c r="B117" s="148" t="s">
        <v>1109</v>
      </c>
      <c r="C117" s="150" t="s">
        <v>939</v>
      </c>
      <c r="D117" s="149">
        <v>42258</v>
      </c>
      <c r="E117" s="148" t="s">
        <v>732</v>
      </c>
      <c r="F117" s="148" t="s">
        <v>733</v>
      </c>
      <c r="G117" s="150">
        <v>2609</v>
      </c>
      <c r="H117" s="148" t="s">
        <v>104</v>
      </c>
      <c r="I117" s="148" t="s">
        <v>734</v>
      </c>
      <c r="J117" s="148" t="s">
        <v>735</v>
      </c>
      <c r="K117" s="148" t="s">
        <v>736</v>
      </c>
      <c r="L117" s="148" t="s">
        <v>104</v>
      </c>
      <c r="M117" s="148" t="s">
        <v>970</v>
      </c>
      <c r="N117" s="148" t="s">
        <v>111</v>
      </c>
      <c r="P117" s="150">
        <v>3</v>
      </c>
      <c r="Q117" s="148" t="s">
        <v>737</v>
      </c>
      <c r="R117" s="150">
        <v>0</v>
      </c>
      <c r="S117" s="150">
        <v>0</v>
      </c>
      <c r="T117" s="150">
        <v>0</v>
      </c>
      <c r="U117" s="150">
        <v>0</v>
      </c>
      <c r="V117" s="149">
        <v>43354</v>
      </c>
      <c r="W117" s="150">
        <v>3</v>
      </c>
      <c r="X117" s="150">
        <v>0</v>
      </c>
      <c r="Y117" s="150">
        <v>3</v>
      </c>
      <c r="Z117" s="150">
        <v>0</v>
      </c>
      <c r="AA117" s="150">
        <v>0</v>
      </c>
      <c r="AB117" s="150">
        <v>3</v>
      </c>
      <c r="AC117" s="150">
        <v>3</v>
      </c>
      <c r="AD117" s="148" t="s">
        <v>112</v>
      </c>
      <c r="AE117" s="148" t="s">
        <v>183</v>
      </c>
      <c r="AF117" s="148" t="s">
        <v>104</v>
      </c>
      <c r="AG117" s="148" t="s">
        <v>104</v>
      </c>
      <c r="AH117" s="157"/>
      <c r="AI117" s="153" t="s">
        <v>115</v>
      </c>
      <c r="AJ117" s="158"/>
      <c r="AK117" s="158"/>
      <c r="AL117" s="158"/>
      <c r="AM117" s="158"/>
      <c r="AN117" s="158"/>
      <c r="AO117" s="158"/>
      <c r="AP117" s="158"/>
      <c r="AQ117" s="158"/>
      <c r="AR117" s="158"/>
      <c r="AS117" s="158"/>
      <c r="AT117" s="158"/>
      <c r="AU117" s="156">
        <f t="shared" si="3"/>
        <v>0</v>
      </c>
    </row>
    <row r="118" spans="1:47" s="156" customFormat="1" ht="45" x14ac:dyDescent="0.25">
      <c r="A118" s="156">
        <v>162</v>
      </c>
      <c r="B118" s="148" t="s">
        <v>1141</v>
      </c>
      <c r="C118" s="150" t="s">
        <v>939</v>
      </c>
      <c r="D118" s="149">
        <v>42319</v>
      </c>
      <c r="E118" s="148" t="s">
        <v>738</v>
      </c>
      <c r="F118" s="148" t="s">
        <v>739</v>
      </c>
      <c r="G118" s="150">
        <v>2652</v>
      </c>
      <c r="H118" s="148" t="s">
        <v>104</v>
      </c>
      <c r="I118" s="148" t="s">
        <v>740</v>
      </c>
      <c r="J118" s="148" t="s">
        <v>741</v>
      </c>
      <c r="K118" s="148" t="s">
        <v>742</v>
      </c>
      <c r="L118" s="148" t="s">
        <v>104</v>
      </c>
      <c r="M118" s="148" t="s">
        <v>944</v>
      </c>
      <c r="N118" s="148" t="s">
        <v>127</v>
      </c>
      <c r="P118" s="150">
        <v>3</v>
      </c>
      <c r="Q118" s="148" t="s">
        <v>743</v>
      </c>
      <c r="R118" s="150">
        <v>0</v>
      </c>
      <c r="S118" s="150">
        <v>0</v>
      </c>
      <c r="T118" s="150">
        <v>0</v>
      </c>
      <c r="U118" s="150">
        <v>0</v>
      </c>
      <c r="V118" s="149">
        <v>43415</v>
      </c>
      <c r="W118" s="150">
        <v>3</v>
      </c>
      <c r="X118" s="150">
        <v>0</v>
      </c>
      <c r="Y118" s="150">
        <v>3</v>
      </c>
      <c r="Z118" s="150">
        <v>0</v>
      </c>
      <c r="AA118" s="150">
        <v>0</v>
      </c>
      <c r="AB118" s="150">
        <v>3</v>
      </c>
      <c r="AC118" s="150">
        <v>2</v>
      </c>
      <c r="AD118" s="148" t="s">
        <v>112</v>
      </c>
      <c r="AE118" s="148" t="s">
        <v>200</v>
      </c>
      <c r="AF118" s="148" t="s">
        <v>104</v>
      </c>
      <c r="AG118" s="148" t="s">
        <v>104</v>
      </c>
      <c r="AI118" s="153" t="s">
        <v>110</v>
      </c>
      <c r="AJ118" s="158"/>
      <c r="AK118" s="158"/>
      <c r="AL118" s="158"/>
      <c r="AM118" s="158"/>
      <c r="AN118" s="158"/>
      <c r="AO118" s="158"/>
      <c r="AP118" s="158"/>
      <c r="AQ118" s="158"/>
      <c r="AR118" s="158"/>
      <c r="AS118" s="158"/>
      <c r="AT118" s="158"/>
      <c r="AU118" s="156">
        <f t="shared" si="3"/>
        <v>0</v>
      </c>
    </row>
    <row r="119" spans="1:47" s="156" customFormat="1" ht="105" x14ac:dyDescent="0.25">
      <c r="A119" s="156">
        <v>163</v>
      </c>
      <c r="B119" s="148" t="s">
        <v>1096</v>
      </c>
      <c r="C119" s="150" t="s">
        <v>939</v>
      </c>
      <c r="D119" s="149">
        <v>42314</v>
      </c>
      <c r="E119" s="148" t="s">
        <v>744</v>
      </c>
      <c r="F119" s="148" t="s">
        <v>745</v>
      </c>
      <c r="G119" s="150">
        <v>2657</v>
      </c>
      <c r="H119" s="148" t="s">
        <v>104</v>
      </c>
      <c r="I119" s="148" t="s">
        <v>746</v>
      </c>
      <c r="J119" s="148" t="s">
        <v>747</v>
      </c>
      <c r="K119" s="148" t="s">
        <v>748</v>
      </c>
      <c r="L119" s="148" t="s">
        <v>104</v>
      </c>
      <c r="M119" s="148" t="s">
        <v>314</v>
      </c>
      <c r="N119" s="148" t="s">
        <v>107</v>
      </c>
      <c r="P119" s="150">
        <v>3</v>
      </c>
      <c r="Q119" s="148" t="s">
        <v>749</v>
      </c>
      <c r="R119" s="150">
        <v>0</v>
      </c>
      <c r="S119" s="150">
        <v>0</v>
      </c>
      <c r="T119" s="150">
        <v>0</v>
      </c>
      <c r="U119" s="150">
        <v>0</v>
      </c>
      <c r="V119" s="149">
        <v>43410</v>
      </c>
      <c r="W119" s="150">
        <v>3</v>
      </c>
      <c r="X119" s="150">
        <v>0</v>
      </c>
      <c r="Y119" s="150">
        <v>3</v>
      </c>
      <c r="Z119" s="150">
        <v>0</v>
      </c>
      <c r="AA119" s="150">
        <v>0</v>
      </c>
      <c r="AB119" s="150">
        <v>3</v>
      </c>
      <c r="AC119" s="150">
        <v>2</v>
      </c>
      <c r="AD119" s="148" t="s">
        <v>112</v>
      </c>
      <c r="AE119" s="148" t="s">
        <v>190</v>
      </c>
      <c r="AF119" s="148" t="s">
        <v>104</v>
      </c>
      <c r="AG119" s="148" t="s">
        <v>104</v>
      </c>
      <c r="AI119" s="153" t="s">
        <v>115</v>
      </c>
      <c r="AJ119" s="158"/>
      <c r="AK119" s="158"/>
      <c r="AL119" s="158"/>
      <c r="AM119" s="158"/>
      <c r="AN119" s="158"/>
      <c r="AO119" s="158"/>
      <c r="AP119" s="158"/>
      <c r="AQ119" s="158"/>
      <c r="AR119" s="158"/>
      <c r="AS119" s="158"/>
      <c r="AT119" s="158"/>
      <c r="AU119" s="156">
        <f t="shared" si="3"/>
        <v>0</v>
      </c>
    </row>
    <row r="120" spans="1:47" s="156" customFormat="1" ht="75" x14ac:dyDescent="0.25">
      <c r="A120" s="156">
        <v>164</v>
      </c>
      <c r="B120" s="148" t="s">
        <v>1142</v>
      </c>
      <c r="C120" s="150" t="s">
        <v>974</v>
      </c>
      <c r="D120" s="149">
        <v>42712</v>
      </c>
      <c r="E120" s="148" t="s">
        <v>1143</v>
      </c>
      <c r="F120" s="148" t="s">
        <v>745</v>
      </c>
      <c r="G120" s="150">
        <v>2796</v>
      </c>
      <c r="H120" s="148" t="s">
        <v>104</v>
      </c>
      <c r="I120" s="148" t="s">
        <v>746</v>
      </c>
      <c r="J120" s="148" t="s">
        <v>747</v>
      </c>
      <c r="K120" s="148" t="s">
        <v>748</v>
      </c>
      <c r="L120" s="148" t="s">
        <v>104</v>
      </c>
      <c r="M120" s="148" t="s">
        <v>314</v>
      </c>
      <c r="N120" s="148" t="s">
        <v>107</v>
      </c>
      <c r="P120" s="150">
        <v>3</v>
      </c>
      <c r="Q120" s="148" t="s">
        <v>1144</v>
      </c>
      <c r="R120" s="150">
        <v>0</v>
      </c>
      <c r="S120" s="150">
        <v>0</v>
      </c>
      <c r="T120" s="150">
        <v>0</v>
      </c>
      <c r="U120" s="150">
        <v>2</v>
      </c>
      <c r="V120" s="149">
        <v>42712</v>
      </c>
      <c r="W120" s="150">
        <v>1</v>
      </c>
      <c r="X120" s="150">
        <v>2</v>
      </c>
      <c r="Y120" s="150">
        <v>3</v>
      </c>
      <c r="Z120" s="150">
        <v>0</v>
      </c>
      <c r="AA120" s="150">
        <v>0</v>
      </c>
      <c r="AB120" s="150">
        <v>3</v>
      </c>
      <c r="AC120" s="150">
        <v>3</v>
      </c>
      <c r="AD120" s="148" t="s">
        <v>368</v>
      </c>
      <c r="AE120" s="148" t="s">
        <v>212</v>
      </c>
      <c r="AF120" s="148" t="s">
        <v>940</v>
      </c>
      <c r="AG120" s="148" t="s">
        <v>104</v>
      </c>
      <c r="AH120" s="152">
        <v>42825</v>
      </c>
      <c r="AI120" s="153" t="s">
        <v>148</v>
      </c>
      <c r="AJ120" s="158"/>
      <c r="AK120" s="158"/>
      <c r="AL120" s="158"/>
      <c r="AM120" s="158"/>
      <c r="AN120" s="158"/>
      <c r="AO120" s="158"/>
      <c r="AP120" s="158"/>
      <c r="AQ120" s="158"/>
      <c r="AR120" s="158"/>
      <c r="AS120" s="158"/>
      <c r="AT120" s="158"/>
      <c r="AU120" s="156">
        <f t="shared" si="3"/>
        <v>0</v>
      </c>
    </row>
    <row r="121" spans="1:47" s="156" customFormat="1" ht="45" x14ac:dyDescent="0.25">
      <c r="A121" s="156">
        <v>202</v>
      </c>
      <c r="B121" s="148" t="s">
        <v>1178</v>
      </c>
      <c r="C121" s="150" t="s">
        <v>974</v>
      </c>
      <c r="D121" s="149">
        <v>42509</v>
      </c>
      <c r="E121" s="148" t="s">
        <v>854</v>
      </c>
      <c r="F121" s="148" t="s">
        <v>1179</v>
      </c>
      <c r="G121" s="150">
        <v>2735</v>
      </c>
      <c r="H121" s="148" t="s">
        <v>104</v>
      </c>
      <c r="I121" s="148" t="s">
        <v>1180</v>
      </c>
      <c r="J121" s="148" t="s">
        <v>1181</v>
      </c>
      <c r="K121" s="148" t="s">
        <v>498</v>
      </c>
      <c r="L121" s="148" t="s">
        <v>32</v>
      </c>
      <c r="M121" s="148" t="s">
        <v>32</v>
      </c>
      <c r="N121" s="148" t="s">
        <v>104</v>
      </c>
      <c r="P121" s="150">
        <v>3</v>
      </c>
      <c r="Q121" s="148" t="s">
        <v>856</v>
      </c>
      <c r="R121" s="150">
        <v>0</v>
      </c>
      <c r="S121" s="150">
        <v>0</v>
      </c>
      <c r="T121" s="150">
        <v>3</v>
      </c>
      <c r="U121" s="150">
        <v>3</v>
      </c>
      <c r="V121" s="149">
        <v>43604</v>
      </c>
      <c r="W121" s="150">
        <v>0</v>
      </c>
      <c r="X121" s="150">
        <v>3</v>
      </c>
      <c r="Y121" s="150">
        <v>3</v>
      </c>
      <c r="Z121" s="150">
        <v>0</v>
      </c>
      <c r="AA121" s="150">
        <v>0</v>
      </c>
      <c r="AB121" s="150">
        <v>25</v>
      </c>
      <c r="AC121" s="150">
        <v>25</v>
      </c>
      <c r="AD121" s="148" t="s">
        <v>1078</v>
      </c>
      <c r="AE121" s="148" t="s">
        <v>108</v>
      </c>
      <c r="AF121" s="148" t="s">
        <v>931</v>
      </c>
      <c r="AG121" s="148" t="s">
        <v>104</v>
      </c>
      <c r="AI121" s="153" t="s">
        <v>110</v>
      </c>
      <c r="AJ121" s="158"/>
      <c r="AK121" s="158"/>
      <c r="AL121" s="158"/>
      <c r="AM121" s="158"/>
      <c r="AN121" s="158"/>
      <c r="AO121" s="158"/>
      <c r="AP121" s="158"/>
      <c r="AQ121" s="158"/>
      <c r="AR121" s="158"/>
      <c r="AS121" s="158"/>
      <c r="AT121" s="158"/>
      <c r="AU121" s="156">
        <f t="shared" si="3"/>
        <v>0</v>
      </c>
    </row>
    <row r="122" spans="1:47" s="156" customFormat="1" ht="45" x14ac:dyDescent="0.25">
      <c r="A122" s="156">
        <v>210</v>
      </c>
      <c r="B122" s="148" t="s">
        <v>1209</v>
      </c>
      <c r="C122" s="150" t="s">
        <v>974</v>
      </c>
      <c r="D122" s="149">
        <v>42507</v>
      </c>
      <c r="E122" s="148" t="s">
        <v>1210</v>
      </c>
      <c r="F122" s="148" t="s">
        <v>1211</v>
      </c>
      <c r="G122" s="150">
        <v>2749</v>
      </c>
      <c r="H122" s="148" t="s">
        <v>104</v>
      </c>
      <c r="I122" s="148" t="s">
        <v>1212</v>
      </c>
      <c r="J122" s="148" t="s">
        <v>1213</v>
      </c>
      <c r="K122" s="148" t="s">
        <v>707</v>
      </c>
      <c r="L122" s="148" t="s">
        <v>192</v>
      </c>
      <c r="M122" s="148" t="s">
        <v>957</v>
      </c>
      <c r="N122" s="148" t="s">
        <v>111</v>
      </c>
      <c r="P122" s="150">
        <v>3</v>
      </c>
      <c r="Q122" s="148" t="s">
        <v>1214</v>
      </c>
      <c r="R122" s="150">
        <v>0</v>
      </c>
      <c r="S122" s="150">
        <v>0</v>
      </c>
      <c r="T122" s="150">
        <v>0</v>
      </c>
      <c r="U122" s="150">
        <v>0</v>
      </c>
      <c r="V122" s="149">
        <v>43602</v>
      </c>
      <c r="W122" s="150">
        <v>3</v>
      </c>
      <c r="X122" s="150">
        <v>0</v>
      </c>
      <c r="Y122" s="150">
        <v>3</v>
      </c>
      <c r="Z122" s="150">
        <v>0</v>
      </c>
      <c r="AA122" s="150">
        <v>0</v>
      </c>
      <c r="AB122" s="150">
        <v>3</v>
      </c>
      <c r="AC122" s="150">
        <v>3</v>
      </c>
      <c r="AD122" s="148" t="s">
        <v>368</v>
      </c>
      <c r="AE122" s="148" t="s">
        <v>212</v>
      </c>
      <c r="AF122" s="148" t="s">
        <v>949</v>
      </c>
      <c r="AG122" s="148" t="s">
        <v>104</v>
      </c>
      <c r="AI122" s="153" t="s">
        <v>115</v>
      </c>
      <c r="AJ122" s="158"/>
      <c r="AK122" s="158"/>
      <c r="AL122" s="158"/>
      <c r="AM122" s="158"/>
      <c r="AN122" s="158"/>
      <c r="AO122" s="158"/>
      <c r="AP122" s="158"/>
      <c r="AQ122" s="158"/>
      <c r="AR122" s="158"/>
      <c r="AS122" s="158"/>
      <c r="AT122" s="158"/>
      <c r="AU122" s="156">
        <f t="shared" si="3"/>
        <v>0</v>
      </c>
    </row>
    <row r="123" spans="1:47" s="156" customFormat="1" ht="45" x14ac:dyDescent="0.25">
      <c r="A123" s="156">
        <v>230</v>
      </c>
      <c r="B123" s="148" t="s">
        <v>1336</v>
      </c>
      <c r="C123" s="150" t="s">
        <v>974</v>
      </c>
      <c r="D123" s="149">
        <v>42629</v>
      </c>
      <c r="E123" s="148" t="s">
        <v>1337</v>
      </c>
      <c r="F123" s="148" t="s">
        <v>1338</v>
      </c>
      <c r="G123" s="150">
        <v>2785</v>
      </c>
      <c r="H123" s="148" t="s">
        <v>104</v>
      </c>
      <c r="I123" s="148" t="s">
        <v>181</v>
      </c>
      <c r="J123" s="148" t="s">
        <v>1339</v>
      </c>
      <c r="K123" s="148" t="s">
        <v>1340</v>
      </c>
      <c r="L123" s="148" t="s">
        <v>104</v>
      </c>
      <c r="M123" s="148" t="s">
        <v>944</v>
      </c>
      <c r="N123" s="148" t="s">
        <v>127</v>
      </c>
      <c r="P123" s="150">
        <v>3</v>
      </c>
      <c r="Q123" s="148" t="s">
        <v>1341</v>
      </c>
      <c r="R123" s="150">
        <v>0</v>
      </c>
      <c r="S123" s="150">
        <v>0</v>
      </c>
      <c r="T123" s="150">
        <v>1</v>
      </c>
      <c r="U123" s="150">
        <v>1</v>
      </c>
      <c r="V123" s="149">
        <v>43724</v>
      </c>
      <c r="W123" s="150">
        <v>2</v>
      </c>
      <c r="X123" s="150">
        <v>1</v>
      </c>
      <c r="Y123" s="150">
        <v>3</v>
      </c>
      <c r="Z123" s="150">
        <v>1</v>
      </c>
      <c r="AA123" s="150">
        <v>0</v>
      </c>
      <c r="AB123" s="150">
        <v>3</v>
      </c>
      <c r="AC123" s="150">
        <v>2</v>
      </c>
      <c r="AD123" s="148" t="s">
        <v>112</v>
      </c>
      <c r="AE123" s="148" t="s">
        <v>341</v>
      </c>
      <c r="AF123" s="148" t="s">
        <v>937</v>
      </c>
      <c r="AG123" s="148" t="s">
        <v>104</v>
      </c>
      <c r="AI123" s="153" t="s">
        <v>115</v>
      </c>
      <c r="AJ123" s="158"/>
      <c r="AK123" s="158"/>
      <c r="AL123" s="158"/>
      <c r="AM123" s="158"/>
      <c r="AN123" s="158"/>
      <c r="AO123" s="158"/>
      <c r="AP123" s="158"/>
      <c r="AQ123" s="158"/>
      <c r="AR123" s="158"/>
      <c r="AS123" s="158"/>
      <c r="AT123" s="158"/>
      <c r="AU123" s="156">
        <f t="shared" si="3"/>
        <v>0</v>
      </c>
    </row>
    <row r="124" spans="1:47" s="156" customFormat="1" ht="30" x14ac:dyDescent="0.25">
      <c r="A124" s="156">
        <v>234</v>
      </c>
      <c r="B124" s="148" t="s">
        <v>1355</v>
      </c>
      <c r="C124" s="150" t="s">
        <v>974</v>
      </c>
      <c r="D124" s="149">
        <v>42706</v>
      </c>
      <c r="E124" s="148" t="s">
        <v>1361</v>
      </c>
      <c r="F124" s="148" t="s">
        <v>1357</v>
      </c>
      <c r="G124" s="150">
        <v>2793</v>
      </c>
      <c r="H124" s="148" t="s">
        <v>104</v>
      </c>
      <c r="I124" s="148" t="s">
        <v>1358</v>
      </c>
      <c r="J124" s="148" t="s">
        <v>104</v>
      </c>
      <c r="K124" s="148" t="s">
        <v>1359</v>
      </c>
      <c r="L124" s="148" t="s">
        <v>327</v>
      </c>
      <c r="M124" s="148" t="s">
        <v>1280</v>
      </c>
      <c r="N124" s="148" t="s">
        <v>104</v>
      </c>
      <c r="P124" s="150">
        <v>3</v>
      </c>
      <c r="Q124" s="148" t="s">
        <v>1362</v>
      </c>
      <c r="R124" s="150">
        <v>0</v>
      </c>
      <c r="S124" s="150">
        <v>0</v>
      </c>
      <c r="T124" s="150">
        <v>0</v>
      </c>
      <c r="U124" s="150">
        <v>0</v>
      </c>
      <c r="V124" s="149">
        <v>43801</v>
      </c>
      <c r="W124" s="150">
        <v>3</v>
      </c>
      <c r="X124" s="150">
        <v>0</v>
      </c>
      <c r="Y124" s="150">
        <v>3</v>
      </c>
      <c r="Z124" s="150">
        <v>0</v>
      </c>
      <c r="AA124" s="150">
        <v>0</v>
      </c>
      <c r="AB124" s="150">
        <v>3</v>
      </c>
      <c r="AC124" s="150">
        <v>3</v>
      </c>
      <c r="AD124" s="148" t="s">
        <v>368</v>
      </c>
      <c r="AE124" s="148" t="s">
        <v>212</v>
      </c>
      <c r="AF124" s="148" t="s">
        <v>940</v>
      </c>
      <c r="AG124" s="148" t="s">
        <v>104</v>
      </c>
      <c r="AI124" s="153" t="s">
        <v>115</v>
      </c>
      <c r="AJ124" s="158"/>
      <c r="AK124" s="158"/>
      <c r="AL124" s="158"/>
      <c r="AM124" s="158"/>
      <c r="AN124" s="158"/>
      <c r="AO124" s="158"/>
      <c r="AP124" s="158"/>
      <c r="AQ124" s="158"/>
      <c r="AR124" s="158"/>
      <c r="AS124" s="158"/>
      <c r="AT124" s="158"/>
      <c r="AU124" s="156">
        <f t="shared" si="3"/>
        <v>0</v>
      </c>
    </row>
    <row r="125" spans="1:47" s="156" customFormat="1" ht="45" x14ac:dyDescent="0.25">
      <c r="A125" s="156">
        <v>240</v>
      </c>
      <c r="B125" s="148" t="s">
        <v>1388</v>
      </c>
      <c r="C125" s="150" t="s">
        <v>974</v>
      </c>
      <c r="D125" s="149">
        <v>42726</v>
      </c>
      <c r="E125" s="148" t="s">
        <v>1389</v>
      </c>
      <c r="F125" s="148" t="s">
        <v>1390</v>
      </c>
      <c r="G125" s="150">
        <v>2801</v>
      </c>
      <c r="H125" s="148" t="s">
        <v>104</v>
      </c>
      <c r="I125" s="148" t="s">
        <v>1391</v>
      </c>
      <c r="J125" s="148" t="s">
        <v>1392</v>
      </c>
      <c r="K125" s="148" t="s">
        <v>213</v>
      </c>
      <c r="L125" s="148" t="s">
        <v>104</v>
      </c>
      <c r="M125" s="148" t="s">
        <v>957</v>
      </c>
      <c r="N125" s="148" t="s">
        <v>111</v>
      </c>
      <c r="P125" s="150">
        <v>3</v>
      </c>
      <c r="Q125" s="148" t="s">
        <v>1393</v>
      </c>
      <c r="R125" s="150">
        <v>0</v>
      </c>
      <c r="S125" s="150">
        <v>0</v>
      </c>
      <c r="T125" s="150">
        <v>0</v>
      </c>
      <c r="U125" s="150">
        <v>0</v>
      </c>
      <c r="V125" s="149">
        <v>43821</v>
      </c>
      <c r="W125" s="150">
        <v>3</v>
      </c>
      <c r="X125" s="150">
        <v>0</v>
      </c>
      <c r="Y125" s="150">
        <v>3</v>
      </c>
      <c r="Z125" s="150">
        <v>0</v>
      </c>
      <c r="AA125" s="150">
        <v>0</v>
      </c>
      <c r="AB125" s="150">
        <v>3</v>
      </c>
      <c r="AC125" s="150">
        <v>3</v>
      </c>
      <c r="AD125" s="148" t="s">
        <v>368</v>
      </c>
      <c r="AE125" s="148" t="s">
        <v>108</v>
      </c>
      <c r="AF125" s="148" t="s">
        <v>104</v>
      </c>
      <c r="AG125" s="148" t="s">
        <v>104</v>
      </c>
      <c r="AI125" s="153" t="s">
        <v>115</v>
      </c>
      <c r="AJ125" s="158"/>
      <c r="AK125" s="158"/>
      <c r="AL125" s="158"/>
      <c r="AM125" s="158"/>
      <c r="AN125" s="158"/>
      <c r="AO125" s="158"/>
      <c r="AP125" s="158"/>
      <c r="AQ125" s="158"/>
      <c r="AR125" s="158"/>
      <c r="AS125" s="158"/>
      <c r="AT125" s="158"/>
      <c r="AU125" s="156">
        <f t="shared" si="3"/>
        <v>0</v>
      </c>
    </row>
    <row r="126" spans="1:47" s="156" customFormat="1" ht="45" x14ac:dyDescent="0.25">
      <c r="A126" s="156">
        <v>244</v>
      </c>
      <c r="B126" s="148" t="s">
        <v>1414</v>
      </c>
      <c r="C126" s="150" t="s">
        <v>974</v>
      </c>
      <c r="D126" s="149">
        <v>42790</v>
      </c>
      <c r="E126" s="148" t="s">
        <v>1415</v>
      </c>
      <c r="F126" s="148" t="s">
        <v>1416</v>
      </c>
      <c r="G126" s="150">
        <v>2806</v>
      </c>
      <c r="H126" s="148" t="s">
        <v>104</v>
      </c>
      <c r="I126" s="148" t="s">
        <v>1417</v>
      </c>
      <c r="J126" s="148" t="s">
        <v>1418</v>
      </c>
      <c r="K126" s="148" t="s">
        <v>608</v>
      </c>
      <c r="L126" s="148" t="s">
        <v>104</v>
      </c>
      <c r="M126" s="148" t="s">
        <v>970</v>
      </c>
      <c r="N126" s="148" t="s">
        <v>111</v>
      </c>
      <c r="P126" s="150">
        <v>3</v>
      </c>
      <c r="Q126" s="148" t="s">
        <v>1419</v>
      </c>
      <c r="R126" s="150">
        <v>0</v>
      </c>
      <c r="S126" s="150">
        <v>0</v>
      </c>
      <c r="T126" s="150">
        <v>0</v>
      </c>
      <c r="U126" s="150">
        <v>3</v>
      </c>
      <c r="V126" s="149">
        <v>43885</v>
      </c>
      <c r="W126" s="150">
        <v>0</v>
      </c>
      <c r="X126" s="150">
        <v>3</v>
      </c>
      <c r="Y126" s="150">
        <v>3</v>
      </c>
      <c r="Z126" s="150">
        <v>1</v>
      </c>
      <c r="AA126" s="150">
        <v>0</v>
      </c>
      <c r="AB126" s="150">
        <v>3</v>
      </c>
      <c r="AC126" s="150">
        <v>2</v>
      </c>
      <c r="AD126" s="148" t="s">
        <v>368</v>
      </c>
      <c r="AE126" s="148" t="s">
        <v>200</v>
      </c>
      <c r="AF126" s="148" t="s">
        <v>937</v>
      </c>
      <c r="AG126" s="148" t="s">
        <v>104</v>
      </c>
      <c r="AH126" s="155">
        <v>42825</v>
      </c>
      <c r="AI126" s="153" t="s">
        <v>148</v>
      </c>
      <c r="AJ126" s="158"/>
      <c r="AK126" s="158"/>
      <c r="AL126" s="158"/>
      <c r="AM126" s="158"/>
      <c r="AN126" s="158"/>
      <c r="AO126" s="158"/>
      <c r="AP126" s="158"/>
      <c r="AQ126" s="158"/>
      <c r="AR126" s="158"/>
      <c r="AS126" s="158"/>
      <c r="AT126" s="158"/>
      <c r="AU126" s="156">
        <f t="shared" si="3"/>
        <v>0</v>
      </c>
    </row>
    <row r="127" spans="1:47" s="156" customFormat="1" ht="60" x14ac:dyDescent="0.25">
      <c r="A127" s="156">
        <v>269</v>
      </c>
      <c r="B127" s="148" t="s">
        <v>1557</v>
      </c>
      <c r="C127" s="150" t="s">
        <v>974</v>
      </c>
      <c r="D127" s="149">
        <v>42818</v>
      </c>
      <c r="E127" s="148" t="s">
        <v>1558</v>
      </c>
      <c r="F127" s="148" t="s">
        <v>1559</v>
      </c>
      <c r="G127" s="150">
        <v>2850</v>
      </c>
      <c r="H127" s="148" t="s">
        <v>104</v>
      </c>
      <c r="I127" s="148" t="s">
        <v>603</v>
      </c>
      <c r="J127" s="148" t="s">
        <v>1560</v>
      </c>
      <c r="K127" s="148" t="s">
        <v>275</v>
      </c>
      <c r="L127" s="148" t="s">
        <v>104</v>
      </c>
      <c r="M127" s="148" t="s">
        <v>957</v>
      </c>
      <c r="N127" s="148" t="s">
        <v>111</v>
      </c>
      <c r="P127" s="150">
        <v>3</v>
      </c>
      <c r="Q127" s="148" t="s">
        <v>1561</v>
      </c>
      <c r="R127" s="150">
        <v>0</v>
      </c>
      <c r="S127" s="150">
        <v>0</v>
      </c>
      <c r="T127" s="150">
        <v>2</v>
      </c>
      <c r="U127" s="150">
        <v>2</v>
      </c>
      <c r="V127" s="149">
        <v>43914</v>
      </c>
      <c r="W127" s="150">
        <v>1</v>
      </c>
      <c r="X127" s="150">
        <v>2</v>
      </c>
      <c r="Y127" s="150">
        <v>3</v>
      </c>
      <c r="Z127" s="150">
        <v>1</v>
      </c>
      <c r="AA127" s="150">
        <v>1</v>
      </c>
      <c r="AB127" s="150">
        <v>3</v>
      </c>
      <c r="AC127" s="150">
        <v>1</v>
      </c>
      <c r="AD127" s="148" t="s">
        <v>112</v>
      </c>
      <c r="AE127" s="148" t="s">
        <v>200</v>
      </c>
      <c r="AF127" s="148" t="s">
        <v>937</v>
      </c>
      <c r="AG127" s="148" t="s">
        <v>104</v>
      </c>
      <c r="AH127" s="157"/>
      <c r="AI127" s="153" t="s">
        <v>115</v>
      </c>
      <c r="AJ127" s="158"/>
      <c r="AK127" s="158"/>
      <c r="AL127" s="158"/>
      <c r="AM127" s="158"/>
      <c r="AN127" s="158"/>
      <c r="AO127" s="158"/>
      <c r="AP127" s="158"/>
      <c r="AQ127" s="158"/>
      <c r="AR127" s="158"/>
      <c r="AS127" s="158"/>
      <c r="AT127" s="158"/>
      <c r="AU127" s="156">
        <f t="shared" si="3"/>
        <v>0</v>
      </c>
    </row>
    <row r="128" spans="1:47" s="156" customFormat="1" ht="60" x14ac:dyDescent="0.25">
      <c r="A128" s="156">
        <v>320</v>
      </c>
      <c r="B128" s="148" t="s">
        <v>1935</v>
      </c>
      <c r="C128" s="150" t="s">
        <v>1710</v>
      </c>
      <c r="D128" s="157"/>
      <c r="E128" s="148" t="s">
        <v>1936</v>
      </c>
      <c r="F128" s="148" t="s">
        <v>1937</v>
      </c>
      <c r="G128" s="150">
        <v>2917</v>
      </c>
      <c r="H128" s="148" t="s">
        <v>104</v>
      </c>
      <c r="I128" s="148" t="s">
        <v>1640</v>
      </c>
      <c r="J128" s="148" t="s">
        <v>104</v>
      </c>
      <c r="K128" s="148" t="s">
        <v>342</v>
      </c>
      <c r="L128" s="148" t="s">
        <v>343</v>
      </c>
      <c r="M128" s="148" t="s">
        <v>1280</v>
      </c>
      <c r="N128" s="148" t="s">
        <v>104</v>
      </c>
      <c r="P128" s="150">
        <v>3</v>
      </c>
      <c r="Q128" s="148" t="s">
        <v>1938</v>
      </c>
      <c r="R128" s="150">
        <v>0</v>
      </c>
      <c r="S128" s="150">
        <v>0</v>
      </c>
      <c r="T128" s="150">
        <v>0</v>
      </c>
      <c r="U128" s="150">
        <v>0</v>
      </c>
      <c r="V128" s="157"/>
      <c r="W128" s="150">
        <v>3</v>
      </c>
      <c r="X128" s="150">
        <v>0</v>
      </c>
      <c r="Y128" s="150">
        <v>3</v>
      </c>
      <c r="Z128" s="150">
        <v>0</v>
      </c>
      <c r="AA128" s="150">
        <v>0</v>
      </c>
      <c r="AB128" s="150">
        <v>3</v>
      </c>
      <c r="AC128" s="150">
        <v>3</v>
      </c>
      <c r="AD128" s="148" t="s">
        <v>104</v>
      </c>
      <c r="AE128" s="148" t="s">
        <v>212</v>
      </c>
      <c r="AF128" s="148" t="s">
        <v>104</v>
      </c>
      <c r="AG128" s="148" t="s">
        <v>104</v>
      </c>
      <c r="AI128" s="153" t="s">
        <v>115</v>
      </c>
      <c r="AJ128" s="158"/>
      <c r="AK128" s="158"/>
      <c r="AL128" s="158"/>
      <c r="AM128" s="158"/>
      <c r="AN128" s="158"/>
      <c r="AO128" s="158"/>
      <c r="AP128" s="158"/>
      <c r="AQ128" s="158"/>
      <c r="AR128" s="158"/>
      <c r="AS128" s="158"/>
      <c r="AT128" s="158"/>
      <c r="AU128" s="156">
        <f t="shared" si="3"/>
        <v>0</v>
      </c>
    </row>
    <row r="129" spans="1:47" s="156" customFormat="1" ht="30" x14ac:dyDescent="0.25">
      <c r="A129" s="156">
        <v>330</v>
      </c>
      <c r="B129" s="148" t="s">
        <v>1771</v>
      </c>
      <c r="C129" s="150" t="s">
        <v>1710</v>
      </c>
      <c r="D129" s="157"/>
      <c r="E129" s="148" t="s">
        <v>1986</v>
      </c>
      <c r="F129" s="148" t="s">
        <v>1987</v>
      </c>
      <c r="G129" s="150">
        <v>2929</v>
      </c>
      <c r="H129" s="148" t="s">
        <v>104</v>
      </c>
      <c r="I129" s="148" t="s">
        <v>1988</v>
      </c>
      <c r="J129" s="148" t="s">
        <v>104</v>
      </c>
      <c r="K129" s="148" t="s">
        <v>1399</v>
      </c>
      <c r="L129" s="148" t="s">
        <v>327</v>
      </c>
      <c r="M129" s="148" t="s">
        <v>1280</v>
      </c>
      <c r="N129" s="148" t="s">
        <v>104</v>
      </c>
      <c r="P129" s="150">
        <v>3</v>
      </c>
      <c r="Q129" s="148" t="s">
        <v>1989</v>
      </c>
      <c r="R129" s="150">
        <v>0</v>
      </c>
      <c r="S129" s="150">
        <v>0</v>
      </c>
      <c r="T129" s="150">
        <v>0</v>
      </c>
      <c r="U129" s="150">
        <v>0</v>
      </c>
      <c r="V129" s="157"/>
      <c r="W129" s="150">
        <v>3</v>
      </c>
      <c r="X129" s="150">
        <v>0</v>
      </c>
      <c r="Y129" s="150">
        <v>3</v>
      </c>
      <c r="Z129" s="150">
        <v>0</v>
      </c>
      <c r="AA129" s="150">
        <v>0</v>
      </c>
      <c r="AB129" s="150">
        <v>3</v>
      </c>
      <c r="AC129" s="150">
        <v>3</v>
      </c>
      <c r="AD129" s="148" t="s">
        <v>104</v>
      </c>
      <c r="AE129" s="148" t="s">
        <v>190</v>
      </c>
      <c r="AF129" s="148" t="s">
        <v>104</v>
      </c>
      <c r="AG129" s="148" t="s">
        <v>104</v>
      </c>
      <c r="AI129" s="153" t="s">
        <v>115</v>
      </c>
      <c r="AJ129" s="158"/>
      <c r="AK129" s="158"/>
      <c r="AL129" s="158"/>
      <c r="AM129" s="158"/>
      <c r="AN129" s="158"/>
      <c r="AO129" s="158"/>
      <c r="AP129" s="158"/>
      <c r="AQ129" s="158"/>
      <c r="AR129" s="158"/>
      <c r="AS129" s="158"/>
      <c r="AT129" s="158"/>
      <c r="AU129" s="156">
        <f t="shared" si="3"/>
        <v>0</v>
      </c>
    </row>
    <row r="130" spans="1:47" s="156" customFormat="1" ht="30" x14ac:dyDescent="0.25">
      <c r="A130" s="156">
        <v>11</v>
      </c>
      <c r="B130" s="148" t="s">
        <v>953</v>
      </c>
      <c r="C130" s="150" t="s">
        <v>954</v>
      </c>
      <c r="D130" s="149">
        <v>38590</v>
      </c>
      <c r="E130" s="148" t="s">
        <v>568</v>
      </c>
      <c r="F130" s="148" t="s">
        <v>569</v>
      </c>
      <c r="G130" s="150">
        <v>1833</v>
      </c>
      <c r="H130" s="148" t="s">
        <v>930</v>
      </c>
      <c r="I130" s="148" t="s">
        <v>570</v>
      </c>
      <c r="J130" s="148" t="s">
        <v>570</v>
      </c>
      <c r="K130" s="148" t="s">
        <v>571</v>
      </c>
      <c r="L130" s="148" t="s">
        <v>104</v>
      </c>
      <c r="M130" s="148" t="s">
        <v>955</v>
      </c>
      <c r="N130" s="148" t="s">
        <v>111</v>
      </c>
      <c r="P130" s="150">
        <v>2</v>
      </c>
      <c r="Q130" s="148" t="s">
        <v>572</v>
      </c>
      <c r="R130" s="150">
        <v>0</v>
      </c>
      <c r="S130" s="150">
        <v>0</v>
      </c>
      <c r="T130" s="150">
        <v>0</v>
      </c>
      <c r="U130" s="150">
        <v>2</v>
      </c>
      <c r="V130" s="149">
        <v>40416</v>
      </c>
      <c r="W130" s="150">
        <v>0</v>
      </c>
      <c r="X130" s="150">
        <v>2</v>
      </c>
      <c r="Y130" s="150">
        <v>2</v>
      </c>
      <c r="Z130" s="150">
        <v>1</v>
      </c>
      <c r="AA130" s="150">
        <v>0</v>
      </c>
      <c r="AB130" s="150">
        <v>2</v>
      </c>
      <c r="AC130" s="150">
        <v>1</v>
      </c>
      <c r="AD130" s="148" t="s">
        <v>112</v>
      </c>
      <c r="AE130" s="148" t="s">
        <v>341</v>
      </c>
      <c r="AF130" s="148" t="s">
        <v>937</v>
      </c>
      <c r="AG130" s="148" t="s">
        <v>104</v>
      </c>
      <c r="AH130" s="155">
        <v>39538</v>
      </c>
      <c r="AI130" s="153" t="s">
        <v>148</v>
      </c>
      <c r="AJ130" s="158"/>
      <c r="AK130" s="158"/>
      <c r="AL130" s="158"/>
      <c r="AM130" s="158"/>
      <c r="AN130" s="158"/>
      <c r="AO130" s="158"/>
      <c r="AP130" s="158"/>
      <c r="AQ130" s="158"/>
      <c r="AR130" s="158"/>
      <c r="AS130" s="158"/>
      <c r="AT130" s="158"/>
      <c r="AU130" s="156">
        <f t="shared" si="3"/>
        <v>0</v>
      </c>
    </row>
    <row r="131" spans="1:47" s="156" customFormat="1" ht="45" x14ac:dyDescent="0.25">
      <c r="A131" s="156">
        <v>21</v>
      </c>
      <c r="B131" s="148" t="s">
        <v>973</v>
      </c>
      <c r="C131" s="150" t="s">
        <v>974</v>
      </c>
      <c r="D131" s="149">
        <v>42555</v>
      </c>
      <c r="E131" s="148" t="s">
        <v>975</v>
      </c>
      <c r="F131" s="148" t="s">
        <v>976</v>
      </c>
      <c r="G131" s="150">
        <v>2754</v>
      </c>
      <c r="H131" s="148" t="s">
        <v>104</v>
      </c>
      <c r="I131" s="148" t="s">
        <v>977</v>
      </c>
      <c r="J131" s="148" t="s">
        <v>978</v>
      </c>
      <c r="K131" s="148" t="s">
        <v>979</v>
      </c>
      <c r="L131" s="148" t="s">
        <v>63</v>
      </c>
      <c r="M131" s="148" t="s">
        <v>29</v>
      </c>
      <c r="N131" s="148" t="s">
        <v>104</v>
      </c>
      <c r="P131" s="150">
        <v>2</v>
      </c>
      <c r="Q131" s="148" t="s">
        <v>980</v>
      </c>
      <c r="R131" s="150">
        <v>0</v>
      </c>
      <c r="S131" s="150">
        <v>0</v>
      </c>
      <c r="T131" s="150">
        <v>0</v>
      </c>
      <c r="U131" s="150">
        <v>0</v>
      </c>
      <c r="V131" s="149">
        <v>43650</v>
      </c>
      <c r="W131" s="150">
        <v>2</v>
      </c>
      <c r="X131" s="150">
        <v>0</v>
      </c>
      <c r="Y131" s="150">
        <v>2</v>
      </c>
      <c r="Z131" s="150">
        <v>0</v>
      </c>
      <c r="AA131" s="150">
        <v>2</v>
      </c>
      <c r="AB131" s="150">
        <v>6</v>
      </c>
      <c r="AC131" s="150">
        <v>4</v>
      </c>
      <c r="AD131" s="148" t="s">
        <v>981</v>
      </c>
      <c r="AE131" s="148" t="s">
        <v>200</v>
      </c>
      <c r="AF131" s="148" t="s">
        <v>949</v>
      </c>
      <c r="AG131" s="148" t="s">
        <v>104</v>
      </c>
      <c r="AI131" s="153" t="s">
        <v>965</v>
      </c>
      <c r="AJ131" s="158"/>
      <c r="AK131" s="158"/>
      <c r="AL131" s="158"/>
      <c r="AM131" s="158"/>
      <c r="AN131" s="158"/>
      <c r="AO131" s="158"/>
      <c r="AP131" s="158"/>
      <c r="AQ131" s="158"/>
      <c r="AR131" s="158"/>
      <c r="AS131" s="158"/>
      <c r="AT131" s="158"/>
      <c r="AU131" s="156">
        <f t="shared" si="3"/>
        <v>0</v>
      </c>
    </row>
    <row r="132" spans="1:47" s="156" customFormat="1" ht="30" x14ac:dyDescent="0.25">
      <c r="A132" s="156">
        <v>26</v>
      </c>
      <c r="B132" s="148" t="s">
        <v>1597</v>
      </c>
      <c r="C132" s="150" t="s">
        <v>987</v>
      </c>
      <c r="D132" s="149">
        <v>40246</v>
      </c>
      <c r="E132" s="148" t="s">
        <v>1598</v>
      </c>
      <c r="F132" s="148" t="s">
        <v>1599</v>
      </c>
      <c r="G132" s="150">
        <v>2188</v>
      </c>
      <c r="H132" s="148" t="s">
        <v>104</v>
      </c>
      <c r="I132" s="148" t="s">
        <v>526</v>
      </c>
      <c r="J132" s="148" t="s">
        <v>526</v>
      </c>
      <c r="K132" s="148" t="s">
        <v>383</v>
      </c>
      <c r="L132" s="148" t="s">
        <v>104</v>
      </c>
      <c r="M132" s="148" t="s">
        <v>957</v>
      </c>
      <c r="N132" s="148" t="s">
        <v>111</v>
      </c>
      <c r="P132" s="150">
        <v>2</v>
      </c>
      <c r="Q132" s="148" t="s">
        <v>1600</v>
      </c>
      <c r="R132" s="150">
        <v>0</v>
      </c>
      <c r="S132" s="150">
        <v>0</v>
      </c>
      <c r="T132" s="150">
        <v>0</v>
      </c>
      <c r="U132" s="150">
        <v>0</v>
      </c>
      <c r="V132" s="149">
        <v>41342</v>
      </c>
      <c r="W132" s="150">
        <v>2</v>
      </c>
      <c r="X132" s="150">
        <v>0</v>
      </c>
      <c r="Y132" s="150">
        <v>2</v>
      </c>
      <c r="Z132" s="150">
        <v>0</v>
      </c>
      <c r="AA132" s="150">
        <v>0</v>
      </c>
      <c r="AB132" s="150">
        <v>2</v>
      </c>
      <c r="AC132" s="150">
        <v>2</v>
      </c>
      <c r="AD132" s="148" t="s">
        <v>112</v>
      </c>
      <c r="AE132" s="148" t="s">
        <v>183</v>
      </c>
      <c r="AF132" s="148" t="s">
        <v>949</v>
      </c>
      <c r="AG132" s="148" t="s">
        <v>104</v>
      </c>
      <c r="AH132" s="155">
        <v>41729</v>
      </c>
      <c r="AI132" s="153" t="s">
        <v>148</v>
      </c>
      <c r="AJ132" s="158"/>
      <c r="AK132" s="158"/>
      <c r="AL132" s="158"/>
      <c r="AM132" s="158"/>
      <c r="AN132" s="158"/>
      <c r="AO132" s="158"/>
      <c r="AP132" s="158"/>
      <c r="AQ132" s="158"/>
      <c r="AR132" s="158"/>
      <c r="AS132" s="158"/>
      <c r="AT132" s="158"/>
      <c r="AU132" s="156">
        <f t="shared" si="3"/>
        <v>0</v>
      </c>
    </row>
    <row r="133" spans="1:47" s="156" customFormat="1" ht="45" x14ac:dyDescent="0.25">
      <c r="A133" s="156">
        <v>29</v>
      </c>
      <c r="B133" s="148" t="s">
        <v>994</v>
      </c>
      <c r="C133" s="150" t="s">
        <v>974</v>
      </c>
      <c r="D133" s="149">
        <v>42683</v>
      </c>
      <c r="E133" s="148" t="s">
        <v>995</v>
      </c>
      <c r="F133" s="148" t="s">
        <v>996</v>
      </c>
      <c r="G133" s="150">
        <v>2743</v>
      </c>
      <c r="H133" s="148" t="s">
        <v>104</v>
      </c>
      <c r="I133" s="148" t="s">
        <v>997</v>
      </c>
      <c r="J133" s="148" t="s">
        <v>998</v>
      </c>
      <c r="K133" s="148" t="s">
        <v>999</v>
      </c>
      <c r="L133" s="148" t="s">
        <v>192</v>
      </c>
      <c r="M133" s="148" t="s">
        <v>936</v>
      </c>
      <c r="N133" s="148" t="s">
        <v>104</v>
      </c>
      <c r="P133" s="150">
        <v>2</v>
      </c>
      <c r="Q133" s="148" t="s">
        <v>1000</v>
      </c>
      <c r="R133" s="150">
        <v>0</v>
      </c>
      <c r="S133" s="150">
        <v>0</v>
      </c>
      <c r="T133" s="150">
        <v>0</v>
      </c>
      <c r="U133" s="150">
        <v>0</v>
      </c>
      <c r="V133" s="149">
        <v>43778</v>
      </c>
      <c r="W133" s="150">
        <v>2</v>
      </c>
      <c r="X133" s="150">
        <v>0</v>
      </c>
      <c r="Y133" s="150">
        <v>2</v>
      </c>
      <c r="Z133" s="150">
        <v>0</v>
      </c>
      <c r="AA133" s="150">
        <v>0</v>
      </c>
      <c r="AB133" s="150">
        <v>44</v>
      </c>
      <c r="AC133" s="150">
        <v>44</v>
      </c>
      <c r="AD133" s="148" t="s">
        <v>981</v>
      </c>
      <c r="AE133" s="148" t="s">
        <v>258</v>
      </c>
      <c r="AF133" s="148" t="s">
        <v>940</v>
      </c>
      <c r="AG133" s="148" t="s">
        <v>104</v>
      </c>
      <c r="AH133" s="157"/>
      <c r="AI133" s="153" t="s">
        <v>115</v>
      </c>
      <c r="AJ133" s="158"/>
      <c r="AK133" s="158"/>
      <c r="AL133" s="158"/>
      <c r="AM133" s="158"/>
      <c r="AN133" s="158"/>
      <c r="AO133" s="158"/>
      <c r="AP133" s="158"/>
      <c r="AQ133" s="158"/>
      <c r="AR133" s="158"/>
      <c r="AS133" s="158"/>
      <c r="AT133" s="158"/>
      <c r="AU133" s="156">
        <f t="shared" si="3"/>
        <v>0</v>
      </c>
    </row>
    <row r="134" spans="1:47" s="156" customFormat="1" ht="30" x14ac:dyDescent="0.25">
      <c r="A134" s="156">
        <v>36</v>
      </c>
      <c r="B134" s="148" t="s">
        <v>1605</v>
      </c>
      <c r="C134" s="150" t="s">
        <v>1003</v>
      </c>
      <c r="D134" s="149">
        <v>40681</v>
      </c>
      <c r="E134" s="148" t="s">
        <v>1606</v>
      </c>
      <c r="F134" s="148" t="s">
        <v>1607</v>
      </c>
      <c r="G134" s="150">
        <v>2252</v>
      </c>
      <c r="H134" s="148" t="s">
        <v>104</v>
      </c>
      <c r="I134" s="148" t="s">
        <v>1608</v>
      </c>
      <c r="J134" s="148" t="s">
        <v>1608</v>
      </c>
      <c r="K134" s="148" t="s">
        <v>206</v>
      </c>
      <c r="L134" s="148" t="s">
        <v>104</v>
      </c>
      <c r="M134" s="148" t="s">
        <v>959</v>
      </c>
      <c r="N134" s="148" t="s">
        <v>127</v>
      </c>
      <c r="P134" s="150">
        <v>2</v>
      </c>
      <c r="Q134" s="148" t="s">
        <v>1609</v>
      </c>
      <c r="R134" s="150">
        <v>0</v>
      </c>
      <c r="S134" s="150">
        <v>0</v>
      </c>
      <c r="T134" s="150">
        <v>0</v>
      </c>
      <c r="U134" s="150">
        <v>0</v>
      </c>
      <c r="V134" s="149">
        <v>41777</v>
      </c>
      <c r="W134" s="150">
        <v>2</v>
      </c>
      <c r="X134" s="150">
        <v>0</v>
      </c>
      <c r="Y134" s="150">
        <v>2</v>
      </c>
      <c r="Z134" s="150">
        <v>1</v>
      </c>
      <c r="AA134" s="150">
        <v>0</v>
      </c>
      <c r="AB134" s="150">
        <v>2</v>
      </c>
      <c r="AC134" s="150">
        <v>1</v>
      </c>
      <c r="AD134" s="148" t="s">
        <v>112</v>
      </c>
      <c r="AE134" s="148" t="s">
        <v>341</v>
      </c>
      <c r="AF134" s="148" t="s">
        <v>937</v>
      </c>
      <c r="AG134" s="148" t="s">
        <v>104</v>
      </c>
      <c r="AI134" s="153" t="s">
        <v>965</v>
      </c>
      <c r="AJ134" s="158"/>
      <c r="AK134" s="158"/>
      <c r="AL134" s="158"/>
      <c r="AM134" s="158"/>
      <c r="AN134" s="158"/>
      <c r="AO134" s="158"/>
      <c r="AP134" s="158"/>
      <c r="AQ134" s="158"/>
      <c r="AR134" s="158"/>
      <c r="AS134" s="158"/>
      <c r="AT134" s="158"/>
      <c r="AU134" s="156">
        <f t="shared" si="3"/>
        <v>0</v>
      </c>
    </row>
    <row r="135" spans="1:47" s="156" customFormat="1" ht="30" x14ac:dyDescent="0.25">
      <c r="A135" s="156">
        <v>58</v>
      </c>
      <c r="B135" s="148" t="s">
        <v>1622</v>
      </c>
      <c r="C135" s="150" t="s">
        <v>951</v>
      </c>
      <c r="D135" s="149">
        <v>41542</v>
      </c>
      <c r="E135" s="148" t="s">
        <v>1642</v>
      </c>
      <c r="F135" s="148" t="s">
        <v>1643</v>
      </c>
      <c r="G135" s="150">
        <v>2393</v>
      </c>
      <c r="H135" s="148" t="s">
        <v>104</v>
      </c>
      <c r="I135" s="148" t="s">
        <v>1644</v>
      </c>
      <c r="J135" s="148" t="s">
        <v>1644</v>
      </c>
      <c r="K135" s="148" t="s">
        <v>573</v>
      </c>
      <c r="L135" s="148" t="s">
        <v>104</v>
      </c>
      <c r="M135" s="148" t="s">
        <v>957</v>
      </c>
      <c r="N135" s="148" t="s">
        <v>111</v>
      </c>
      <c r="P135" s="150">
        <v>2</v>
      </c>
      <c r="Q135" s="148" t="s">
        <v>1645</v>
      </c>
      <c r="R135" s="150">
        <v>0</v>
      </c>
      <c r="S135" s="150">
        <v>0</v>
      </c>
      <c r="T135" s="150">
        <v>0</v>
      </c>
      <c r="U135" s="150">
        <v>0</v>
      </c>
      <c r="V135" s="149">
        <v>42638</v>
      </c>
      <c r="W135" s="150">
        <v>2</v>
      </c>
      <c r="X135" s="150">
        <v>0</v>
      </c>
      <c r="Y135" s="150">
        <v>2</v>
      </c>
      <c r="Z135" s="150">
        <v>0</v>
      </c>
      <c r="AA135" s="150">
        <v>0</v>
      </c>
      <c r="AB135" s="150">
        <v>2</v>
      </c>
      <c r="AC135" s="150">
        <v>2</v>
      </c>
      <c r="AD135" s="148" t="s">
        <v>112</v>
      </c>
      <c r="AE135" s="148" t="s">
        <v>212</v>
      </c>
      <c r="AF135" s="148" t="s">
        <v>940</v>
      </c>
      <c r="AG135" s="148" t="s">
        <v>104</v>
      </c>
      <c r="AI135" s="153" t="s">
        <v>115</v>
      </c>
      <c r="AJ135" s="158"/>
      <c r="AK135" s="158"/>
      <c r="AL135" s="158"/>
      <c r="AM135" s="158"/>
      <c r="AN135" s="158"/>
      <c r="AO135" s="158"/>
      <c r="AP135" s="158"/>
      <c r="AQ135" s="158"/>
      <c r="AR135" s="158"/>
      <c r="AS135" s="158"/>
      <c r="AT135" s="158"/>
      <c r="AU135" s="156">
        <f t="shared" si="3"/>
        <v>0</v>
      </c>
    </row>
    <row r="136" spans="1:47" s="156" customFormat="1" ht="30" x14ac:dyDescent="0.25">
      <c r="A136" s="156">
        <v>59</v>
      </c>
      <c r="B136" s="148" t="s">
        <v>1646</v>
      </c>
      <c r="C136" s="150" t="s">
        <v>951</v>
      </c>
      <c r="D136" s="149">
        <v>41548</v>
      </c>
      <c r="E136" s="148" t="s">
        <v>1647</v>
      </c>
      <c r="F136" s="148" t="s">
        <v>1648</v>
      </c>
      <c r="G136" s="150">
        <v>2394</v>
      </c>
      <c r="H136" s="148" t="s">
        <v>104</v>
      </c>
      <c r="I136" s="148" t="s">
        <v>1649</v>
      </c>
      <c r="J136" s="148" t="s">
        <v>1649</v>
      </c>
      <c r="K136" s="148" t="s">
        <v>1650</v>
      </c>
      <c r="L136" s="148" t="s">
        <v>327</v>
      </c>
      <c r="M136" s="148" t="s">
        <v>104</v>
      </c>
      <c r="N136" s="148" t="s">
        <v>104</v>
      </c>
      <c r="P136" s="150">
        <v>2</v>
      </c>
      <c r="Q136" s="148" t="s">
        <v>1651</v>
      </c>
      <c r="R136" s="150">
        <v>0</v>
      </c>
      <c r="S136" s="150">
        <v>0</v>
      </c>
      <c r="T136" s="150">
        <v>0</v>
      </c>
      <c r="U136" s="150">
        <v>2</v>
      </c>
      <c r="V136" s="149">
        <v>42644</v>
      </c>
      <c r="W136" s="150">
        <v>0</v>
      </c>
      <c r="X136" s="150">
        <v>2</v>
      </c>
      <c r="Y136" s="150">
        <v>2</v>
      </c>
      <c r="Z136" s="150">
        <v>0</v>
      </c>
      <c r="AA136" s="150">
        <v>0</v>
      </c>
      <c r="AB136" s="150">
        <v>2</v>
      </c>
      <c r="AC136" s="150">
        <v>2</v>
      </c>
      <c r="AD136" s="148" t="s">
        <v>112</v>
      </c>
      <c r="AE136" s="148" t="s">
        <v>283</v>
      </c>
      <c r="AF136" s="148" t="s">
        <v>931</v>
      </c>
      <c r="AG136" s="148" t="s">
        <v>104</v>
      </c>
      <c r="AH136" s="155">
        <v>41729</v>
      </c>
      <c r="AI136" s="153" t="s">
        <v>148</v>
      </c>
      <c r="AJ136" s="158"/>
      <c r="AK136" s="158"/>
      <c r="AL136" s="158"/>
      <c r="AM136" s="158"/>
      <c r="AN136" s="158"/>
      <c r="AO136" s="158"/>
      <c r="AP136" s="158"/>
      <c r="AQ136" s="158"/>
      <c r="AR136" s="158"/>
      <c r="AS136" s="158"/>
      <c r="AT136" s="158"/>
      <c r="AU136" s="156">
        <f t="shared" si="3"/>
        <v>0</v>
      </c>
    </row>
    <row r="137" spans="1:47" s="156" customFormat="1" ht="60" x14ac:dyDescent="0.25">
      <c r="A137" s="156">
        <v>61</v>
      </c>
      <c r="B137" s="148" t="s">
        <v>1044</v>
      </c>
      <c r="C137" s="150" t="s">
        <v>1021</v>
      </c>
      <c r="D137" s="149">
        <v>41964</v>
      </c>
      <c r="E137" s="148" t="s">
        <v>574</v>
      </c>
      <c r="F137" s="148" t="s">
        <v>575</v>
      </c>
      <c r="G137" s="150">
        <v>2573</v>
      </c>
      <c r="H137" s="148" t="s">
        <v>104</v>
      </c>
      <c r="I137" s="148" t="s">
        <v>576</v>
      </c>
      <c r="J137" s="148" t="s">
        <v>1045</v>
      </c>
      <c r="K137" s="148" t="s">
        <v>104</v>
      </c>
      <c r="L137" s="148" t="s">
        <v>30</v>
      </c>
      <c r="M137" s="148" t="s">
        <v>104</v>
      </c>
      <c r="N137" s="148" t="s">
        <v>104</v>
      </c>
      <c r="P137" s="150">
        <v>2</v>
      </c>
      <c r="Q137" s="148" t="s">
        <v>577</v>
      </c>
      <c r="R137" s="150">
        <v>0</v>
      </c>
      <c r="S137" s="150">
        <v>0</v>
      </c>
      <c r="T137" s="150">
        <v>0</v>
      </c>
      <c r="U137" s="150">
        <v>0</v>
      </c>
      <c r="V137" s="149">
        <v>43060</v>
      </c>
      <c r="W137" s="150">
        <v>2</v>
      </c>
      <c r="X137" s="150">
        <v>0</v>
      </c>
      <c r="Y137" s="150">
        <v>2</v>
      </c>
      <c r="Z137" s="150">
        <v>0</v>
      </c>
      <c r="AA137" s="150">
        <v>0</v>
      </c>
      <c r="AB137" s="150">
        <v>0</v>
      </c>
      <c r="AC137" s="150">
        <v>0</v>
      </c>
      <c r="AD137" s="148" t="s">
        <v>104</v>
      </c>
      <c r="AE137" s="148" t="s">
        <v>108</v>
      </c>
      <c r="AF137" s="148" t="s">
        <v>931</v>
      </c>
      <c r="AG137" s="148" t="s">
        <v>104</v>
      </c>
      <c r="AI137" s="153" t="s">
        <v>115</v>
      </c>
      <c r="AJ137" s="158"/>
      <c r="AK137" s="158"/>
      <c r="AL137" s="158"/>
      <c r="AM137" s="158"/>
      <c r="AN137" s="158"/>
      <c r="AO137" s="158"/>
      <c r="AP137" s="158"/>
      <c r="AQ137" s="158"/>
      <c r="AR137" s="158"/>
      <c r="AS137" s="158"/>
      <c r="AT137" s="158"/>
      <c r="AU137" s="156">
        <f t="shared" si="3"/>
        <v>0</v>
      </c>
    </row>
    <row r="138" spans="1:47" s="156" customFormat="1" ht="30" x14ac:dyDescent="0.25">
      <c r="A138" s="156">
        <v>63</v>
      </c>
      <c r="B138" s="148" t="s">
        <v>1657</v>
      </c>
      <c r="C138" s="150" t="s">
        <v>951</v>
      </c>
      <c r="D138" s="149">
        <v>41697</v>
      </c>
      <c r="E138" s="148" t="s">
        <v>1658</v>
      </c>
      <c r="F138" s="148" t="s">
        <v>1659</v>
      </c>
      <c r="G138" s="150">
        <v>2409</v>
      </c>
      <c r="H138" s="148" t="s">
        <v>104</v>
      </c>
      <c r="I138" s="148" t="s">
        <v>1660</v>
      </c>
      <c r="J138" s="148" t="s">
        <v>1660</v>
      </c>
      <c r="K138" s="148" t="s">
        <v>1661</v>
      </c>
      <c r="L138" s="148" t="s">
        <v>104</v>
      </c>
      <c r="M138" s="148" t="s">
        <v>957</v>
      </c>
      <c r="N138" s="148" t="s">
        <v>111</v>
      </c>
      <c r="P138" s="150">
        <v>2</v>
      </c>
      <c r="Q138" s="148" t="s">
        <v>1662</v>
      </c>
      <c r="R138" s="150">
        <v>0</v>
      </c>
      <c r="S138" s="150">
        <v>0</v>
      </c>
      <c r="T138" s="150">
        <v>0</v>
      </c>
      <c r="U138" s="150">
        <v>0</v>
      </c>
      <c r="V138" s="149">
        <v>42793</v>
      </c>
      <c r="W138" s="150">
        <v>2</v>
      </c>
      <c r="X138" s="150">
        <v>0</v>
      </c>
      <c r="Y138" s="150">
        <v>2</v>
      </c>
      <c r="Z138" s="150">
        <v>0</v>
      </c>
      <c r="AA138" s="150">
        <v>0</v>
      </c>
      <c r="AB138" s="150">
        <v>1</v>
      </c>
      <c r="AC138" s="150">
        <v>1</v>
      </c>
      <c r="AD138" s="148" t="s">
        <v>112</v>
      </c>
      <c r="AE138" s="148" t="s">
        <v>339</v>
      </c>
      <c r="AF138" s="148" t="s">
        <v>940</v>
      </c>
      <c r="AG138" s="148" t="s">
        <v>104</v>
      </c>
      <c r="AI138" s="153" t="s">
        <v>115</v>
      </c>
      <c r="AJ138" s="158"/>
      <c r="AK138" s="158"/>
      <c r="AL138" s="158"/>
      <c r="AM138" s="158"/>
      <c r="AN138" s="158"/>
      <c r="AO138" s="158"/>
      <c r="AP138" s="158"/>
      <c r="AQ138" s="158"/>
      <c r="AR138" s="158"/>
      <c r="AS138" s="158"/>
      <c r="AT138" s="158"/>
      <c r="AU138" s="156">
        <f t="shared" si="3"/>
        <v>0</v>
      </c>
    </row>
    <row r="139" spans="1:47" s="156" customFormat="1" ht="30" x14ac:dyDescent="0.25">
      <c r="A139" s="156">
        <v>76</v>
      </c>
      <c r="B139" s="148" t="s">
        <v>1676</v>
      </c>
      <c r="C139" s="150" t="s">
        <v>951</v>
      </c>
      <c r="D139" s="149">
        <v>41484</v>
      </c>
      <c r="E139" s="148" t="s">
        <v>1677</v>
      </c>
      <c r="F139" s="148" t="s">
        <v>578</v>
      </c>
      <c r="G139" s="150">
        <v>2442</v>
      </c>
      <c r="H139" s="148" t="s">
        <v>104</v>
      </c>
      <c r="I139" s="148" t="s">
        <v>579</v>
      </c>
      <c r="J139" s="148" t="s">
        <v>579</v>
      </c>
      <c r="K139" s="148" t="s">
        <v>580</v>
      </c>
      <c r="L139" s="148" t="s">
        <v>33</v>
      </c>
      <c r="M139" s="148" t="s">
        <v>104</v>
      </c>
      <c r="N139" s="148" t="s">
        <v>104</v>
      </c>
      <c r="P139" s="150">
        <v>2</v>
      </c>
      <c r="Q139" s="148" t="s">
        <v>1678</v>
      </c>
      <c r="R139" s="150">
        <v>0</v>
      </c>
      <c r="S139" s="150">
        <v>0</v>
      </c>
      <c r="T139" s="150">
        <v>0</v>
      </c>
      <c r="U139" s="150">
        <v>0</v>
      </c>
      <c r="V139" s="149">
        <v>42520</v>
      </c>
      <c r="W139" s="150">
        <v>2</v>
      </c>
      <c r="X139" s="150">
        <v>0</v>
      </c>
      <c r="Y139" s="150">
        <v>2</v>
      </c>
      <c r="Z139" s="150">
        <v>0</v>
      </c>
      <c r="AA139" s="150">
        <v>0</v>
      </c>
      <c r="AB139" s="150">
        <v>2</v>
      </c>
      <c r="AC139" s="150">
        <v>2</v>
      </c>
      <c r="AD139" s="148" t="s">
        <v>112</v>
      </c>
      <c r="AE139" s="148" t="s">
        <v>183</v>
      </c>
      <c r="AF139" s="148" t="s">
        <v>949</v>
      </c>
      <c r="AG139" s="148" t="s">
        <v>104</v>
      </c>
      <c r="AH139" s="157"/>
      <c r="AI139" s="153" t="s">
        <v>184</v>
      </c>
      <c r="AJ139" s="158"/>
      <c r="AK139" s="158"/>
      <c r="AL139" s="158"/>
      <c r="AM139" s="158"/>
      <c r="AN139" s="158"/>
      <c r="AO139" s="158"/>
      <c r="AP139" s="158"/>
      <c r="AQ139" s="158"/>
      <c r="AR139" s="158"/>
      <c r="AS139" s="158"/>
      <c r="AT139" s="158"/>
      <c r="AU139" s="156">
        <f t="shared" si="3"/>
        <v>0</v>
      </c>
    </row>
    <row r="140" spans="1:47" s="156" customFormat="1" ht="30" x14ac:dyDescent="0.25">
      <c r="A140" s="156">
        <v>102</v>
      </c>
      <c r="B140" s="148" t="s">
        <v>1077</v>
      </c>
      <c r="C140" s="150" t="s">
        <v>1021</v>
      </c>
      <c r="D140" s="149">
        <v>41856</v>
      </c>
      <c r="E140" s="148" t="s">
        <v>581</v>
      </c>
      <c r="F140" s="148" t="s">
        <v>582</v>
      </c>
      <c r="G140" s="150">
        <v>2516</v>
      </c>
      <c r="H140" s="148" t="s">
        <v>104</v>
      </c>
      <c r="I140" s="148" t="s">
        <v>215</v>
      </c>
      <c r="J140" s="148" t="s">
        <v>583</v>
      </c>
      <c r="K140" s="148" t="s">
        <v>584</v>
      </c>
      <c r="L140" s="148" t="s">
        <v>104</v>
      </c>
      <c r="M140" s="148" t="s">
        <v>941</v>
      </c>
      <c r="N140" s="148" t="s">
        <v>107</v>
      </c>
      <c r="P140" s="150">
        <v>2</v>
      </c>
      <c r="Q140" s="148" t="s">
        <v>585</v>
      </c>
      <c r="R140" s="150">
        <v>0</v>
      </c>
      <c r="S140" s="150">
        <v>0</v>
      </c>
      <c r="T140" s="150">
        <v>0</v>
      </c>
      <c r="U140" s="150">
        <v>0</v>
      </c>
      <c r="V140" s="149">
        <v>42952</v>
      </c>
      <c r="W140" s="150">
        <v>2</v>
      </c>
      <c r="X140" s="150">
        <v>0</v>
      </c>
      <c r="Y140" s="150">
        <v>2</v>
      </c>
      <c r="Z140" s="150">
        <v>0</v>
      </c>
      <c r="AA140" s="150">
        <v>0</v>
      </c>
      <c r="AB140" s="150">
        <v>2</v>
      </c>
      <c r="AC140" s="150">
        <v>2</v>
      </c>
      <c r="AD140" s="148" t="s">
        <v>368</v>
      </c>
      <c r="AE140" s="148" t="s">
        <v>339</v>
      </c>
      <c r="AF140" s="148" t="s">
        <v>940</v>
      </c>
      <c r="AG140" s="148" t="s">
        <v>104</v>
      </c>
      <c r="AI140" s="153" t="s">
        <v>115</v>
      </c>
      <c r="AJ140" s="158"/>
      <c r="AK140" s="158"/>
      <c r="AL140" s="158"/>
      <c r="AM140" s="158"/>
      <c r="AN140" s="158"/>
      <c r="AO140" s="158"/>
      <c r="AP140" s="158"/>
      <c r="AQ140" s="158"/>
      <c r="AR140" s="158"/>
      <c r="AS140" s="158"/>
      <c r="AT140" s="158"/>
      <c r="AU140" s="156">
        <f t="shared" si="3"/>
        <v>0</v>
      </c>
    </row>
    <row r="141" spans="1:47" s="156" customFormat="1" ht="60" x14ac:dyDescent="0.25">
      <c r="A141" s="156">
        <v>108</v>
      </c>
      <c r="B141" s="148" t="s">
        <v>1081</v>
      </c>
      <c r="C141" s="150" t="s">
        <v>1021</v>
      </c>
      <c r="D141" s="149">
        <v>41774</v>
      </c>
      <c r="E141" s="148" t="s">
        <v>593</v>
      </c>
      <c r="F141" s="148" t="s">
        <v>594</v>
      </c>
      <c r="G141" s="150">
        <v>2533</v>
      </c>
      <c r="H141" s="148" t="s">
        <v>104</v>
      </c>
      <c r="I141" s="148" t="s">
        <v>348</v>
      </c>
      <c r="J141" s="148" t="s">
        <v>595</v>
      </c>
      <c r="K141" s="148" t="s">
        <v>596</v>
      </c>
      <c r="L141" s="148" t="s">
        <v>192</v>
      </c>
      <c r="M141" s="148" t="s">
        <v>970</v>
      </c>
      <c r="N141" s="148" t="s">
        <v>111</v>
      </c>
      <c r="P141" s="150">
        <v>2</v>
      </c>
      <c r="Q141" s="148" t="s">
        <v>597</v>
      </c>
      <c r="R141" s="150">
        <v>0</v>
      </c>
      <c r="S141" s="150">
        <v>0</v>
      </c>
      <c r="T141" s="150">
        <v>2</v>
      </c>
      <c r="U141" s="150">
        <v>2</v>
      </c>
      <c r="V141" s="149">
        <v>42870</v>
      </c>
      <c r="W141" s="150">
        <v>0</v>
      </c>
      <c r="X141" s="150">
        <v>2</v>
      </c>
      <c r="Y141" s="150">
        <v>2</v>
      </c>
      <c r="Z141" s="150">
        <v>0</v>
      </c>
      <c r="AA141" s="150">
        <v>0</v>
      </c>
      <c r="AB141" s="150">
        <v>2</v>
      </c>
      <c r="AC141" s="150">
        <v>2</v>
      </c>
      <c r="AD141" s="148" t="s">
        <v>104</v>
      </c>
      <c r="AE141" s="148" t="s">
        <v>303</v>
      </c>
      <c r="AF141" s="148" t="s">
        <v>983</v>
      </c>
      <c r="AG141" s="148" t="s">
        <v>104</v>
      </c>
      <c r="AI141" s="153" t="s">
        <v>115</v>
      </c>
      <c r="AJ141" s="158"/>
      <c r="AK141" s="158"/>
      <c r="AL141" s="158"/>
      <c r="AM141" s="158"/>
      <c r="AN141" s="158"/>
      <c r="AO141" s="158"/>
      <c r="AP141" s="158"/>
      <c r="AQ141" s="158"/>
      <c r="AR141" s="158"/>
      <c r="AS141" s="158"/>
      <c r="AT141" s="158"/>
      <c r="AU141" s="156">
        <f t="shared" si="3"/>
        <v>0</v>
      </c>
    </row>
    <row r="142" spans="1:47" s="156" customFormat="1" ht="60" x14ac:dyDescent="0.25">
      <c r="A142" s="156">
        <v>117</v>
      </c>
      <c r="B142" s="148" t="s">
        <v>1093</v>
      </c>
      <c r="C142" s="150" t="s">
        <v>1021</v>
      </c>
      <c r="D142" s="149">
        <v>42044</v>
      </c>
      <c r="E142" s="148" t="s">
        <v>598</v>
      </c>
      <c r="F142" s="148" t="s">
        <v>599</v>
      </c>
      <c r="G142" s="150">
        <v>2556</v>
      </c>
      <c r="H142" s="148" t="s">
        <v>104</v>
      </c>
      <c r="I142" s="148" t="s">
        <v>600</v>
      </c>
      <c r="J142" s="148" t="s">
        <v>601</v>
      </c>
      <c r="K142" s="148" t="s">
        <v>566</v>
      </c>
      <c r="L142" s="148" t="s">
        <v>327</v>
      </c>
      <c r="M142" s="148" t="s">
        <v>327</v>
      </c>
      <c r="N142" s="148" t="s">
        <v>104</v>
      </c>
      <c r="P142" s="150">
        <v>2</v>
      </c>
      <c r="Q142" s="148" t="s">
        <v>602</v>
      </c>
      <c r="R142" s="150">
        <v>0</v>
      </c>
      <c r="S142" s="150">
        <v>1</v>
      </c>
      <c r="T142" s="150">
        <v>0</v>
      </c>
      <c r="U142" s="150">
        <v>2</v>
      </c>
      <c r="V142" s="149">
        <v>43140</v>
      </c>
      <c r="W142" s="150">
        <v>0</v>
      </c>
      <c r="X142" s="150">
        <v>1</v>
      </c>
      <c r="Y142" s="150">
        <v>1</v>
      </c>
      <c r="Z142" s="150">
        <v>0</v>
      </c>
      <c r="AA142" s="150">
        <v>0</v>
      </c>
      <c r="AB142" s="150">
        <v>2</v>
      </c>
      <c r="AC142" s="150">
        <v>2</v>
      </c>
      <c r="AD142" s="148" t="s">
        <v>368</v>
      </c>
      <c r="AE142" s="148" t="s">
        <v>303</v>
      </c>
      <c r="AF142" s="148" t="s">
        <v>983</v>
      </c>
      <c r="AG142" s="148" t="s">
        <v>104</v>
      </c>
      <c r="AH142" s="155">
        <v>42460</v>
      </c>
      <c r="AI142" s="153" t="s">
        <v>148</v>
      </c>
      <c r="AJ142" s="158"/>
      <c r="AK142" s="158"/>
      <c r="AL142" s="158"/>
      <c r="AM142" s="158"/>
      <c r="AN142" s="158"/>
      <c r="AO142" s="158"/>
      <c r="AP142" s="158"/>
      <c r="AQ142" s="158"/>
      <c r="AR142" s="158"/>
      <c r="AS142" s="158"/>
      <c r="AT142" s="158"/>
      <c r="AU142" s="156">
        <f t="shared" si="3"/>
        <v>0</v>
      </c>
    </row>
    <row r="143" spans="1:47" s="156" customFormat="1" ht="45" x14ac:dyDescent="0.25">
      <c r="A143" s="156">
        <v>121</v>
      </c>
      <c r="B143" s="148" t="s">
        <v>1097</v>
      </c>
      <c r="C143" s="150" t="s">
        <v>1021</v>
      </c>
      <c r="D143" s="149">
        <v>42087</v>
      </c>
      <c r="E143" s="148" t="s">
        <v>604</v>
      </c>
      <c r="F143" s="148" t="s">
        <v>605</v>
      </c>
      <c r="G143" s="150">
        <v>2568</v>
      </c>
      <c r="H143" s="148" t="s">
        <v>104</v>
      </c>
      <c r="I143" s="148" t="s">
        <v>606</v>
      </c>
      <c r="J143" s="148" t="s">
        <v>607</v>
      </c>
      <c r="K143" s="148" t="s">
        <v>608</v>
      </c>
      <c r="L143" s="148" t="s">
        <v>192</v>
      </c>
      <c r="M143" s="148" t="s">
        <v>104</v>
      </c>
      <c r="N143" s="148" t="s">
        <v>111</v>
      </c>
      <c r="P143" s="150">
        <v>2</v>
      </c>
      <c r="Q143" s="148" t="s">
        <v>609</v>
      </c>
      <c r="R143" s="150">
        <v>0</v>
      </c>
      <c r="S143" s="150">
        <v>0</v>
      </c>
      <c r="T143" s="150">
        <v>1</v>
      </c>
      <c r="U143" s="150">
        <v>1</v>
      </c>
      <c r="V143" s="149">
        <v>43183</v>
      </c>
      <c r="W143" s="150">
        <v>1</v>
      </c>
      <c r="X143" s="150">
        <v>1</v>
      </c>
      <c r="Y143" s="150">
        <v>2</v>
      </c>
      <c r="Z143" s="150">
        <v>1</v>
      </c>
      <c r="AA143" s="150">
        <v>0</v>
      </c>
      <c r="AB143" s="150">
        <v>2</v>
      </c>
      <c r="AC143" s="150">
        <v>1</v>
      </c>
      <c r="AD143" s="148" t="s">
        <v>368</v>
      </c>
      <c r="AE143" s="148" t="s">
        <v>341</v>
      </c>
      <c r="AF143" s="148" t="s">
        <v>937</v>
      </c>
      <c r="AG143" s="148" t="s">
        <v>104</v>
      </c>
      <c r="AH143" s="157"/>
      <c r="AI143" s="153" t="s">
        <v>115</v>
      </c>
      <c r="AJ143" s="158"/>
      <c r="AK143" s="158"/>
      <c r="AL143" s="158"/>
      <c r="AM143" s="158"/>
      <c r="AN143" s="158"/>
      <c r="AO143" s="158"/>
      <c r="AP143" s="158"/>
      <c r="AQ143" s="158"/>
      <c r="AR143" s="158"/>
      <c r="AS143" s="158"/>
      <c r="AT143" s="158"/>
      <c r="AU143" s="156">
        <f t="shared" si="3"/>
        <v>0</v>
      </c>
    </row>
    <row r="144" spans="1:47" s="156" customFormat="1" ht="60" x14ac:dyDescent="0.25">
      <c r="A144" s="156">
        <v>141</v>
      </c>
      <c r="B144" s="148" t="s">
        <v>1115</v>
      </c>
      <c r="C144" s="150" t="s">
        <v>939</v>
      </c>
      <c r="D144" s="149">
        <v>42235</v>
      </c>
      <c r="E144" s="148" t="s">
        <v>610</v>
      </c>
      <c r="F144" s="148" t="s">
        <v>611</v>
      </c>
      <c r="G144" s="150">
        <v>2620</v>
      </c>
      <c r="H144" s="148" t="s">
        <v>104</v>
      </c>
      <c r="I144" s="148" t="s">
        <v>612</v>
      </c>
      <c r="J144" s="148" t="s">
        <v>613</v>
      </c>
      <c r="K144" s="148" t="s">
        <v>614</v>
      </c>
      <c r="L144" s="148" t="s">
        <v>615</v>
      </c>
      <c r="M144" s="148" t="s">
        <v>327</v>
      </c>
      <c r="N144" s="148" t="s">
        <v>107</v>
      </c>
      <c r="P144" s="150">
        <v>2</v>
      </c>
      <c r="Q144" s="148" t="s">
        <v>616</v>
      </c>
      <c r="R144" s="150">
        <v>0</v>
      </c>
      <c r="S144" s="150">
        <v>0</v>
      </c>
      <c r="T144" s="150">
        <v>0</v>
      </c>
      <c r="U144" s="150">
        <v>0</v>
      </c>
      <c r="V144" s="149">
        <v>43331</v>
      </c>
      <c r="W144" s="150">
        <v>2</v>
      </c>
      <c r="X144" s="150">
        <v>0</v>
      </c>
      <c r="Y144" s="150">
        <v>2</v>
      </c>
      <c r="Z144" s="150">
        <v>0</v>
      </c>
      <c r="AA144" s="150">
        <v>0</v>
      </c>
      <c r="AB144" s="150">
        <v>2</v>
      </c>
      <c r="AC144" s="150">
        <v>2</v>
      </c>
      <c r="AD144" s="148" t="s">
        <v>112</v>
      </c>
      <c r="AE144" s="148" t="s">
        <v>303</v>
      </c>
      <c r="AF144" s="148" t="s">
        <v>983</v>
      </c>
      <c r="AG144" s="148" t="s">
        <v>104</v>
      </c>
      <c r="AI144" s="153" t="s">
        <v>115</v>
      </c>
      <c r="AJ144" s="158"/>
      <c r="AK144" s="158"/>
      <c r="AL144" s="158"/>
      <c r="AM144" s="158"/>
      <c r="AN144" s="158"/>
      <c r="AO144" s="158"/>
      <c r="AP144" s="158"/>
      <c r="AQ144" s="158"/>
      <c r="AR144" s="158"/>
      <c r="AS144" s="158"/>
      <c r="AT144" s="158"/>
      <c r="AU144" s="156">
        <f t="shared" si="3"/>
        <v>0</v>
      </c>
    </row>
    <row r="145" spans="1:47" s="156" customFormat="1" ht="60" x14ac:dyDescent="0.25">
      <c r="A145" s="156">
        <v>142</v>
      </c>
      <c r="B145" s="148" t="s">
        <v>1116</v>
      </c>
      <c r="C145" s="150" t="s">
        <v>974</v>
      </c>
      <c r="D145" s="149">
        <v>42627</v>
      </c>
      <c r="E145" s="148" t="s">
        <v>1117</v>
      </c>
      <c r="F145" s="148" t="s">
        <v>611</v>
      </c>
      <c r="G145" s="150">
        <v>2786</v>
      </c>
      <c r="H145" s="148" t="s">
        <v>104</v>
      </c>
      <c r="I145" s="148" t="s">
        <v>612</v>
      </c>
      <c r="J145" s="148" t="s">
        <v>1118</v>
      </c>
      <c r="K145" s="148" t="s">
        <v>614</v>
      </c>
      <c r="L145" s="148" t="s">
        <v>615</v>
      </c>
      <c r="M145" s="148" t="s">
        <v>327</v>
      </c>
      <c r="N145" s="148" t="s">
        <v>107</v>
      </c>
      <c r="P145" s="150">
        <v>2</v>
      </c>
      <c r="Q145" s="148" t="s">
        <v>665</v>
      </c>
      <c r="R145" s="150">
        <v>0</v>
      </c>
      <c r="S145" s="150">
        <v>0</v>
      </c>
      <c r="T145" s="150">
        <v>2</v>
      </c>
      <c r="U145" s="150">
        <v>2</v>
      </c>
      <c r="V145" s="149">
        <v>43722</v>
      </c>
      <c r="W145" s="150">
        <v>0</v>
      </c>
      <c r="X145" s="150">
        <v>2</v>
      </c>
      <c r="Y145" s="150">
        <v>2</v>
      </c>
      <c r="Z145" s="150">
        <v>0</v>
      </c>
      <c r="AA145" s="150">
        <v>0</v>
      </c>
      <c r="AB145" s="150">
        <v>2</v>
      </c>
      <c r="AC145" s="150">
        <v>2</v>
      </c>
      <c r="AD145" s="148" t="s">
        <v>368</v>
      </c>
      <c r="AE145" s="148" t="s">
        <v>303</v>
      </c>
      <c r="AF145" s="148" t="s">
        <v>983</v>
      </c>
      <c r="AG145" s="148" t="s">
        <v>104</v>
      </c>
      <c r="AI145" s="153" t="s">
        <v>115</v>
      </c>
      <c r="AJ145" s="158"/>
      <c r="AK145" s="158"/>
      <c r="AL145" s="158"/>
      <c r="AM145" s="158"/>
      <c r="AN145" s="158"/>
      <c r="AO145" s="158"/>
      <c r="AP145" s="158"/>
      <c r="AQ145" s="158"/>
      <c r="AR145" s="158"/>
      <c r="AS145" s="158"/>
      <c r="AT145" s="158"/>
      <c r="AU145" s="156">
        <f t="shared" si="3"/>
        <v>0</v>
      </c>
    </row>
    <row r="146" spans="1:47" s="156" customFormat="1" ht="30" x14ac:dyDescent="0.25">
      <c r="A146" s="156">
        <v>143</v>
      </c>
      <c r="B146" s="148" t="s">
        <v>1119</v>
      </c>
      <c r="C146" s="150" t="s">
        <v>939</v>
      </c>
      <c r="D146" s="149">
        <v>42188</v>
      </c>
      <c r="E146" s="148" t="s">
        <v>617</v>
      </c>
      <c r="F146" s="148" t="s">
        <v>618</v>
      </c>
      <c r="G146" s="150">
        <v>2628</v>
      </c>
      <c r="H146" s="148" t="s">
        <v>104</v>
      </c>
      <c r="I146" s="148" t="s">
        <v>619</v>
      </c>
      <c r="J146" s="148" t="s">
        <v>620</v>
      </c>
      <c r="K146" s="148" t="s">
        <v>621</v>
      </c>
      <c r="L146" s="148" t="s">
        <v>104</v>
      </c>
      <c r="M146" s="148" t="s">
        <v>957</v>
      </c>
      <c r="N146" s="148" t="s">
        <v>111</v>
      </c>
      <c r="P146" s="150">
        <v>2</v>
      </c>
      <c r="Q146" s="148" t="s">
        <v>622</v>
      </c>
      <c r="R146" s="150">
        <v>0</v>
      </c>
      <c r="S146" s="150">
        <v>0</v>
      </c>
      <c r="T146" s="150">
        <v>2</v>
      </c>
      <c r="U146" s="150">
        <v>2</v>
      </c>
      <c r="V146" s="149">
        <v>43284</v>
      </c>
      <c r="W146" s="150">
        <v>0</v>
      </c>
      <c r="X146" s="150">
        <v>2</v>
      </c>
      <c r="Y146" s="150">
        <v>2</v>
      </c>
      <c r="Z146" s="150">
        <v>0</v>
      </c>
      <c r="AA146" s="150">
        <v>0</v>
      </c>
      <c r="AB146" s="150">
        <v>2</v>
      </c>
      <c r="AC146" s="150">
        <v>2</v>
      </c>
      <c r="AD146" s="148" t="s">
        <v>112</v>
      </c>
      <c r="AE146" s="148" t="s">
        <v>108</v>
      </c>
      <c r="AF146" s="148" t="s">
        <v>104</v>
      </c>
      <c r="AG146" s="148" t="s">
        <v>104</v>
      </c>
      <c r="AH146" s="157"/>
      <c r="AI146" s="153" t="s">
        <v>148</v>
      </c>
      <c r="AJ146" s="158"/>
      <c r="AK146" s="158"/>
      <c r="AL146" s="158"/>
      <c r="AM146" s="158"/>
      <c r="AN146" s="158"/>
      <c r="AO146" s="158"/>
      <c r="AP146" s="158"/>
      <c r="AQ146" s="158"/>
      <c r="AR146" s="158"/>
      <c r="AS146" s="158"/>
      <c r="AT146" s="158"/>
      <c r="AU146" s="156">
        <f t="shared" si="3"/>
        <v>0</v>
      </c>
    </row>
    <row r="147" spans="1:47" s="156" customFormat="1" ht="45" x14ac:dyDescent="0.25">
      <c r="A147" s="156">
        <v>147</v>
      </c>
      <c r="B147" s="148" t="s">
        <v>1123</v>
      </c>
      <c r="C147" s="150" t="s">
        <v>939</v>
      </c>
      <c r="D147" s="149">
        <v>42237</v>
      </c>
      <c r="E147" s="148" t="s">
        <v>623</v>
      </c>
      <c r="F147" s="148" t="s">
        <v>624</v>
      </c>
      <c r="G147" s="150">
        <v>2634</v>
      </c>
      <c r="H147" s="148" t="s">
        <v>104</v>
      </c>
      <c r="I147" s="148" t="s">
        <v>625</v>
      </c>
      <c r="J147" s="148" t="s">
        <v>626</v>
      </c>
      <c r="K147" s="148" t="s">
        <v>627</v>
      </c>
      <c r="L147" s="148" t="s">
        <v>104</v>
      </c>
      <c r="M147" s="148" t="s">
        <v>1035</v>
      </c>
      <c r="N147" s="148" t="s">
        <v>127</v>
      </c>
      <c r="P147" s="150">
        <v>2</v>
      </c>
      <c r="Q147" s="148" t="s">
        <v>628</v>
      </c>
      <c r="R147" s="150">
        <v>0</v>
      </c>
      <c r="S147" s="150">
        <v>0</v>
      </c>
      <c r="T147" s="150">
        <v>0</v>
      </c>
      <c r="U147" s="150">
        <v>0</v>
      </c>
      <c r="V147" s="149">
        <v>43333</v>
      </c>
      <c r="W147" s="150">
        <v>2</v>
      </c>
      <c r="X147" s="150">
        <v>0</v>
      </c>
      <c r="Y147" s="150">
        <v>2</v>
      </c>
      <c r="Z147" s="150">
        <v>0</v>
      </c>
      <c r="AA147" s="150">
        <v>0</v>
      </c>
      <c r="AB147" s="150">
        <v>2</v>
      </c>
      <c r="AC147" s="150">
        <v>2</v>
      </c>
      <c r="AD147" s="148" t="s">
        <v>112</v>
      </c>
      <c r="AE147" s="148" t="s">
        <v>200</v>
      </c>
      <c r="AF147" s="148" t="s">
        <v>104</v>
      </c>
      <c r="AG147" s="148" t="s">
        <v>104</v>
      </c>
      <c r="AI147" s="153" t="s">
        <v>115</v>
      </c>
      <c r="AJ147" s="158"/>
      <c r="AK147" s="158"/>
      <c r="AL147" s="158"/>
      <c r="AM147" s="158"/>
      <c r="AN147" s="158"/>
      <c r="AO147" s="158"/>
      <c r="AP147" s="158"/>
      <c r="AQ147" s="158"/>
      <c r="AR147" s="158"/>
      <c r="AS147" s="158"/>
      <c r="AT147" s="158"/>
      <c r="AU147" s="156">
        <f t="shared" si="3"/>
        <v>0</v>
      </c>
    </row>
    <row r="148" spans="1:47" s="156" customFormat="1" ht="45" x14ac:dyDescent="0.25">
      <c r="A148" s="156">
        <v>148</v>
      </c>
      <c r="B148" s="148" t="s">
        <v>1124</v>
      </c>
      <c r="C148" s="150" t="s">
        <v>939</v>
      </c>
      <c r="D148" s="149">
        <v>42331</v>
      </c>
      <c r="E148" s="148" t="s">
        <v>629</v>
      </c>
      <c r="F148" s="148" t="s">
        <v>630</v>
      </c>
      <c r="G148" s="150">
        <v>2635</v>
      </c>
      <c r="H148" s="148" t="s">
        <v>104</v>
      </c>
      <c r="I148" s="148" t="s">
        <v>514</v>
      </c>
      <c r="J148" s="148" t="s">
        <v>631</v>
      </c>
      <c r="K148" s="148" t="s">
        <v>632</v>
      </c>
      <c r="L148" s="148" t="s">
        <v>104</v>
      </c>
      <c r="M148" s="148" t="s">
        <v>936</v>
      </c>
      <c r="N148" s="148" t="s">
        <v>111</v>
      </c>
      <c r="P148" s="150">
        <v>2</v>
      </c>
      <c r="Q148" s="148" t="s">
        <v>633</v>
      </c>
      <c r="R148" s="150">
        <v>0</v>
      </c>
      <c r="S148" s="150">
        <v>0</v>
      </c>
      <c r="T148" s="150">
        <v>2</v>
      </c>
      <c r="U148" s="150">
        <v>2</v>
      </c>
      <c r="V148" s="149">
        <v>43427</v>
      </c>
      <c r="W148" s="150">
        <v>0</v>
      </c>
      <c r="X148" s="150">
        <v>2</v>
      </c>
      <c r="Y148" s="150">
        <v>2</v>
      </c>
      <c r="Z148" s="150">
        <v>0</v>
      </c>
      <c r="AA148" s="150">
        <v>0</v>
      </c>
      <c r="AB148" s="150">
        <v>2</v>
      </c>
      <c r="AC148" s="150">
        <v>1</v>
      </c>
      <c r="AD148" s="148" t="s">
        <v>112</v>
      </c>
      <c r="AE148" s="148" t="s">
        <v>183</v>
      </c>
      <c r="AF148" s="148" t="s">
        <v>104</v>
      </c>
      <c r="AG148" s="148" t="s">
        <v>104</v>
      </c>
      <c r="AI148" s="153" t="s">
        <v>115</v>
      </c>
      <c r="AJ148" s="158"/>
      <c r="AK148" s="158"/>
      <c r="AL148" s="158"/>
      <c r="AM148" s="158"/>
      <c r="AN148" s="158"/>
      <c r="AO148" s="158"/>
      <c r="AP148" s="158"/>
      <c r="AQ148" s="158"/>
      <c r="AR148" s="158"/>
      <c r="AS148" s="158"/>
      <c r="AT148" s="158"/>
      <c r="AU148" s="156">
        <f t="shared" si="3"/>
        <v>0</v>
      </c>
    </row>
    <row r="149" spans="1:47" s="156" customFormat="1" ht="45" x14ac:dyDescent="0.25">
      <c r="A149" s="156">
        <v>151</v>
      </c>
      <c r="B149" s="148" t="s">
        <v>1126</v>
      </c>
      <c r="C149" s="150" t="s">
        <v>974</v>
      </c>
      <c r="D149" s="149">
        <v>42517</v>
      </c>
      <c r="E149" s="148" t="s">
        <v>1127</v>
      </c>
      <c r="F149" s="148" t="s">
        <v>634</v>
      </c>
      <c r="G149" s="150">
        <v>2766</v>
      </c>
      <c r="H149" s="148" t="s">
        <v>104</v>
      </c>
      <c r="I149" s="148" t="s">
        <v>240</v>
      </c>
      <c r="J149" s="148" t="s">
        <v>1128</v>
      </c>
      <c r="K149" s="148" t="s">
        <v>635</v>
      </c>
      <c r="L149" s="148" t="s">
        <v>104</v>
      </c>
      <c r="M149" s="148" t="s">
        <v>936</v>
      </c>
      <c r="N149" s="148" t="s">
        <v>111</v>
      </c>
      <c r="P149" s="150">
        <v>2</v>
      </c>
      <c r="Q149" s="148" t="s">
        <v>1129</v>
      </c>
      <c r="R149" s="150">
        <v>1</v>
      </c>
      <c r="S149" s="150">
        <v>1</v>
      </c>
      <c r="T149" s="150">
        <v>0</v>
      </c>
      <c r="U149" s="150">
        <v>2</v>
      </c>
      <c r="V149" s="149">
        <v>43612</v>
      </c>
      <c r="W149" s="150">
        <v>0</v>
      </c>
      <c r="X149" s="150">
        <v>1</v>
      </c>
      <c r="Y149" s="150">
        <v>1</v>
      </c>
      <c r="Z149" s="150">
        <v>0</v>
      </c>
      <c r="AA149" s="150">
        <v>1</v>
      </c>
      <c r="AB149" s="150">
        <v>2</v>
      </c>
      <c r="AC149" s="150">
        <v>1</v>
      </c>
      <c r="AD149" s="148" t="s">
        <v>112</v>
      </c>
      <c r="AE149" s="148" t="s">
        <v>200</v>
      </c>
      <c r="AF149" s="148" t="s">
        <v>937</v>
      </c>
      <c r="AG149" s="148" t="s">
        <v>104</v>
      </c>
      <c r="AH149" s="155">
        <v>42825</v>
      </c>
      <c r="AI149" s="153" t="s">
        <v>148</v>
      </c>
      <c r="AJ149" s="158"/>
      <c r="AK149" s="158"/>
      <c r="AL149" s="158"/>
      <c r="AM149" s="158"/>
      <c r="AN149" s="158"/>
      <c r="AO149" s="158"/>
      <c r="AP149" s="158"/>
      <c r="AQ149" s="158"/>
      <c r="AR149" s="158"/>
      <c r="AS149" s="158"/>
      <c r="AT149" s="158"/>
      <c r="AU149" s="156">
        <f t="shared" si="3"/>
        <v>0</v>
      </c>
    </row>
    <row r="150" spans="1:47" s="156" customFormat="1" x14ac:dyDescent="0.25">
      <c r="A150" s="156">
        <v>152</v>
      </c>
      <c r="B150" s="148" t="s">
        <v>1130</v>
      </c>
      <c r="C150" s="150" t="s">
        <v>939</v>
      </c>
      <c r="D150" s="149">
        <v>42230</v>
      </c>
      <c r="E150" s="148" t="s">
        <v>636</v>
      </c>
      <c r="F150" s="148" t="s">
        <v>637</v>
      </c>
      <c r="G150" s="150">
        <v>2640</v>
      </c>
      <c r="H150" s="148" t="s">
        <v>104</v>
      </c>
      <c r="I150" s="148" t="s">
        <v>638</v>
      </c>
      <c r="J150" s="148" t="s">
        <v>639</v>
      </c>
      <c r="K150" s="148" t="s">
        <v>640</v>
      </c>
      <c r="L150" s="148" t="s">
        <v>343</v>
      </c>
      <c r="M150" s="148" t="s">
        <v>104</v>
      </c>
      <c r="N150" s="148" t="s">
        <v>107</v>
      </c>
      <c r="P150" s="150">
        <v>2</v>
      </c>
      <c r="Q150" s="148" t="s">
        <v>641</v>
      </c>
      <c r="R150" s="150">
        <v>0</v>
      </c>
      <c r="S150" s="150">
        <v>0</v>
      </c>
      <c r="T150" s="150">
        <v>0</v>
      </c>
      <c r="U150" s="150">
        <v>0</v>
      </c>
      <c r="V150" s="149">
        <v>43326</v>
      </c>
      <c r="W150" s="150">
        <v>2</v>
      </c>
      <c r="X150" s="150">
        <v>0</v>
      </c>
      <c r="Y150" s="150">
        <v>2</v>
      </c>
      <c r="Z150" s="150">
        <v>0</v>
      </c>
      <c r="AA150" s="150">
        <v>0</v>
      </c>
      <c r="AB150" s="150">
        <v>2</v>
      </c>
      <c r="AC150" s="150">
        <v>2</v>
      </c>
      <c r="AD150" s="148" t="s">
        <v>112</v>
      </c>
      <c r="AE150" s="148" t="s">
        <v>108</v>
      </c>
      <c r="AF150" s="148" t="s">
        <v>104</v>
      </c>
      <c r="AG150" s="148" t="s">
        <v>104</v>
      </c>
      <c r="AI150" s="153" t="s">
        <v>115</v>
      </c>
      <c r="AJ150" s="158"/>
      <c r="AK150" s="158"/>
      <c r="AL150" s="158"/>
      <c r="AM150" s="158"/>
      <c r="AN150" s="158"/>
      <c r="AO150" s="158"/>
      <c r="AP150" s="158"/>
      <c r="AQ150" s="158"/>
      <c r="AR150" s="158"/>
      <c r="AS150" s="158"/>
      <c r="AT150" s="158"/>
      <c r="AU150" s="156">
        <f t="shared" si="3"/>
        <v>0</v>
      </c>
    </row>
    <row r="151" spans="1:47" s="156" customFormat="1" x14ac:dyDescent="0.25">
      <c r="A151" s="156">
        <v>153</v>
      </c>
      <c r="B151" s="148" t="s">
        <v>1130</v>
      </c>
      <c r="C151" s="150" t="s">
        <v>974</v>
      </c>
      <c r="D151" s="149">
        <v>42571</v>
      </c>
      <c r="E151" s="148" t="s">
        <v>1131</v>
      </c>
      <c r="F151" s="148" t="s">
        <v>637</v>
      </c>
      <c r="G151" s="150">
        <v>2763</v>
      </c>
      <c r="H151" s="148" t="s">
        <v>104</v>
      </c>
      <c r="I151" s="148" t="s">
        <v>638</v>
      </c>
      <c r="J151" s="148" t="s">
        <v>1132</v>
      </c>
      <c r="K151" s="148" t="s">
        <v>640</v>
      </c>
      <c r="L151" s="148" t="s">
        <v>343</v>
      </c>
      <c r="M151" s="148" t="s">
        <v>104</v>
      </c>
      <c r="N151" s="148" t="s">
        <v>107</v>
      </c>
      <c r="P151" s="150">
        <v>2</v>
      </c>
      <c r="Q151" s="148" t="s">
        <v>665</v>
      </c>
      <c r="R151" s="150">
        <v>0</v>
      </c>
      <c r="S151" s="150">
        <v>0</v>
      </c>
      <c r="T151" s="150">
        <v>2</v>
      </c>
      <c r="U151" s="150">
        <v>2</v>
      </c>
      <c r="V151" s="149">
        <v>43666</v>
      </c>
      <c r="W151" s="150">
        <v>0</v>
      </c>
      <c r="X151" s="150">
        <v>2</v>
      </c>
      <c r="Y151" s="150">
        <v>2</v>
      </c>
      <c r="Z151" s="150">
        <v>0</v>
      </c>
      <c r="AA151" s="150">
        <v>0</v>
      </c>
      <c r="AB151" s="150">
        <v>2</v>
      </c>
      <c r="AC151" s="150">
        <v>2</v>
      </c>
      <c r="AD151" s="148" t="s">
        <v>368</v>
      </c>
      <c r="AE151" s="148" t="s">
        <v>108</v>
      </c>
      <c r="AF151" s="148" t="s">
        <v>931</v>
      </c>
      <c r="AG151" s="148" t="s">
        <v>104</v>
      </c>
      <c r="AI151" s="153" t="s">
        <v>115</v>
      </c>
      <c r="AJ151" s="158"/>
      <c r="AK151" s="158"/>
      <c r="AL151" s="158"/>
      <c r="AM151" s="158"/>
      <c r="AN151" s="158"/>
      <c r="AO151" s="158"/>
      <c r="AP151" s="158"/>
      <c r="AQ151" s="158"/>
      <c r="AR151" s="158"/>
      <c r="AS151" s="158"/>
      <c r="AT151" s="158"/>
      <c r="AU151" s="156">
        <f t="shared" si="3"/>
        <v>0</v>
      </c>
    </row>
    <row r="152" spans="1:47" s="156" customFormat="1" ht="30" x14ac:dyDescent="0.25">
      <c r="A152" s="156">
        <v>154</v>
      </c>
      <c r="B152" s="148" t="s">
        <v>1133</v>
      </c>
      <c r="C152" s="150" t="s">
        <v>939</v>
      </c>
      <c r="D152" s="149">
        <v>42235</v>
      </c>
      <c r="E152" s="148" t="s">
        <v>642</v>
      </c>
      <c r="F152" s="148" t="s">
        <v>643</v>
      </c>
      <c r="G152" s="150">
        <v>2641</v>
      </c>
      <c r="H152" s="148" t="s">
        <v>104</v>
      </c>
      <c r="I152" s="148" t="s">
        <v>644</v>
      </c>
      <c r="J152" s="148" t="s">
        <v>645</v>
      </c>
      <c r="K152" s="148" t="s">
        <v>646</v>
      </c>
      <c r="L152" s="148" t="s">
        <v>104</v>
      </c>
      <c r="M152" s="148" t="s">
        <v>970</v>
      </c>
      <c r="N152" s="148" t="s">
        <v>111</v>
      </c>
      <c r="P152" s="150">
        <v>2</v>
      </c>
      <c r="Q152" s="148" t="s">
        <v>647</v>
      </c>
      <c r="R152" s="150">
        <v>0</v>
      </c>
      <c r="S152" s="150">
        <v>0</v>
      </c>
      <c r="T152" s="150">
        <v>1</v>
      </c>
      <c r="U152" s="150">
        <v>1</v>
      </c>
      <c r="V152" s="149">
        <v>43331</v>
      </c>
      <c r="W152" s="150">
        <v>1</v>
      </c>
      <c r="X152" s="150">
        <v>1</v>
      </c>
      <c r="Y152" s="150">
        <v>2</v>
      </c>
      <c r="Z152" s="150">
        <v>0</v>
      </c>
      <c r="AA152" s="150">
        <v>0</v>
      </c>
      <c r="AB152" s="150">
        <v>2</v>
      </c>
      <c r="AC152" s="150">
        <v>1</v>
      </c>
      <c r="AD152" s="148" t="s">
        <v>112</v>
      </c>
      <c r="AE152" s="148" t="s">
        <v>341</v>
      </c>
      <c r="AF152" s="148" t="s">
        <v>104</v>
      </c>
      <c r="AG152" s="148" t="s">
        <v>104</v>
      </c>
      <c r="AH152" s="157"/>
      <c r="AI152" s="153" t="s">
        <v>115</v>
      </c>
      <c r="AJ152" s="158"/>
      <c r="AK152" s="158"/>
      <c r="AL152" s="158"/>
      <c r="AM152" s="158"/>
      <c r="AN152" s="158"/>
      <c r="AO152" s="158"/>
      <c r="AP152" s="158"/>
      <c r="AQ152" s="158"/>
      <c r="AR152" s="158"/>
      <c r="AS152" s="158"/>
      <c r="AT152" s="158"/>
      <c r="AU152" s="156">
        <f t="shared" si="3"/>
        <v>0</v>
      </c>
    </row>
    <row r="153" spans="1:47" s="156" customFormat="1" ht="45" x14ac:dyDescent="0.25">
      <c r="A153" s="156">
        <v>156</v>
      </c>
      <c r="B153" s="148" t="s">
        <v>1135</v>
      </c>
      <c r="C153" s="150" t="s">
        <v>939</v>
      </c>
      <c r="D153" s="149">
        <v>42263</v>
      </c>
      <c r="E153" s="148" t="s">
        <v>648</v>
      </c>
      <c r="F153" s="148" t="s">
        <v>649</v>
      </c>
      <c r="G153" s="150">
        <v>2643</v>
      </c>
      <c r="H153" s="148" t="s">
        <v>104</v>
      </c>
      <c r="I153" s="148" t="s">
        <v>508</v>
      </c>
      <c r="J153" s="148" t="s">
        <v>650</v>
      </c>
      <c r="K153" s="148" t="s">
        <v>487</v>
      </c>
      <c r="L153" s="148" t="s">
        <v>104</v>
      </c>
      <c r="M153" s="148" t="s">
        <v>230</v>
      </c>
      <c r="N153" s="148" t="s">
        <v>111</v>
      </c>
      <c r="P153" s="150">
        <v>2</v>
      </c>
      <c r="Q153" s="148" t="s">
        <v>651</v>
      </c>
      <c r="R153" s="150">
        <v>0</v>
      </c>
      <c r="S153" s="150">
        <v>0</v>
      </c>
      <c r="T153" s="150">
        <v>2</v>
      </c>
      <c r="U153" s="150">
        <v>2</v>
      </c>
      <c r="V153" s="149">
        <v>43359</v>
      </c>
      <c r="W153" s="150">
        <v>0</v>
      </c>
      <c r="X153" s="150">
        <v>2</v>
      </c>
      <c r="Y153" s="150">
        <v>2</v>
      </c>
      <c r="Z153" s="150">
        <v>0</v>
      </c>
      <c r="AA153" s="150">
        <v>0</v>
      </c>
      <c r="AB153" s="150">
        <v>2</v>
      </c>
      <c r="AC153" s="150">
        <v>1</v>
      </c>
      <c r="AD153" s="148" t="s">
        <v>112</v>
      </c>
      <c r="AE153" s="148" t="s">
        <v>200</v>
      </c>
      <c r="AF153" s="148" t="s">
        <v>937</v>
      </c>
      <c r="AG153" s="148" t="s">
        <v>104</v>
      </c>
      <c r="AH153" s="157"/>
      <c r="AI153" s="153" t="s">
        <v>115</v>
      </c>
      <c r="AJ153" s="158"/>
      <c r="AK153" s="158"/>
      <c r="AL153" s="158"/>
      <c r="AM153" s="158"/>
      <c r="AN153" s="158"/>
      <c r="AO153" s="158"/>
      <c r="AP153" s="158"/>
      <c r="AQ153" s="158"/>
      <c r="AR153" s="158"/>
      <c r="AS153" s="158"/>
      <c r="AT153" s="158"/>
      <c r="AU153" s="156">
        <f t="shared" si="3"/>
        <v>0</v>
      </c>
    </row>
    <row r="154" spans="1:47" s="156" customFormat="1" ht="30" x14ac:dyDescent="0.25">
      <c r="A154" s="156">
        <v>157</v>
      </c>
      <c r="B154" s="148" t="s">
        <v>1136</v>
      </c>
      <c r="C154" s="150" t="s">
        <v>939</v>
      </c>
      <c r="D154" s="149">
        <v>42292</v>
      </c>
      <c r="E154" s="148" t="s">
        <v>652</v>
      </c>
      <c r="F154" s="148" t="s">
        <v>653</v>
      </c>
      <c r="G154" s="150">
        <v>2644</v>
      </c>
      <c r="H154" s="148" t="s">
        <v>104</v>
      </c>
      <c r="I154" s="148" t="s">
        <v>654</v>
      </c>
      <c r="J154" s="148" t="s">
        <v>655</v>
      </c>
      <c r="K154" s="148" t="s">
        <v>656</v>
      </c>
      <c r="L154" s="148" t="s">
        <v>104</v>
      </c>
      <c r="M154" s="148" t="s">
        <v>104</v>
      </c>
      <c r="N154" s="148" t="s">
        <v>111</v>
      </c>
      <c r="P154" s="150">
        <v>2</v>
      </c>
      <c r="Q154" s="148" t="s">
        <v>657</v>
      </c>
      <c r="R154" s="150">
        <v>1</v>
      </c>
      <c r="S154" s="150">
        <v>1</v>
      </c>
      <c r="T154" s="150">
        <v>0</v>
      </c>
      <c r="U154" s="150">
        <v>2</v>
      </c>
      <c r="V154" s="149">
        <v>43388</v>
      </c>
      <c r="W154" s="150">
        <v>0</v>
      </c>
      <c r="X154" s="150">
        <v>1</v>
      </c>
      <c r="Y154" s="150">
        <v>1</v>
      </c>
      <c r="Z154" s="150">
        <v>0</v>
      </c>
      <c r="AA154" s="150">
        <v>0</v>
      </c>
      <c r="AB154" s="150">
        <v>2</v>
      </c>
      <c r="AC154" s="150">
        <v>1</v>
      </c>
      <c r="AD154" s="148" t="s">
        <v>112</v>
      </c>
      <c r="AE154" s="148" t="s">
        <v>183</v>
      </c>
      <c r="AF154" s="148" t="s">
        <v>940</v>
      </c>
      <c r="AG154" s="148" t="s">
        <v>104</v>
      </c>
      <c r="AH154" s="155">
        <v>42460</v>
      </c>
      <c r="AI154" s="153" t="s">
        <v>148</v>
      </c>
      <c r="AJ154" s="158"/>
      <c r="AK154" s="158"/>
      <c r="AL154" s="158"/>
      <c r="AM154" s="158"/>
      <c r="AN154" s="158"/>
      <c r="AO154" s="158"/>
      <c r="AP154" s="158"/>
      <c r="AQ154" s="158"/>
      <c r="AR154" s="158"/>
      <c r="AS154" s="158"/>
      <c r="AT154" s="158"/>
      <c r="AU154" s="156">
        <f t="shared" si="3"/>
        <v>0</v>
      </c>
    </row>
    <row r="155" spans="1:47" s="156" customFormat="1" ht="60" x14ac:dyDescent="0.25">
      <c r="A155" s="156">
        <v>168</v>
      </c>
      <c r="B155" s="148" t="s">
        <v>1149</v>
      </c>
      <c r="C155" s="150" t="s">
        <v>939</v>
      </c>
      <c r="D155" s="149">
        <v>42326</v>
      </c>
      <c r="E155" s="148" t="s">
        <v>659</v>
      </c>
      <c r="F155" s="148" t="s">
        <v>660</v>
      </c>
      <c r="G155" s="150">
        <v>2662</v>
      </c>
      <c r="H155" s="148" t="s">
        <v>104</v>
      </c>
      <c r="I155" s="148" t="s">
        <v>661</v>
      </c>
      <c r="J155" s="148" t="s">
        <v>662</v>
      </c>
      <c r="K155" s="148" t="s">
        <v>663</v>
      </c>
      <c r="L155" s="148" t="s">
        <v>104</v>
      </c>
      <c r="M155" s="148" t="s">
        <v>944</v>
      </c>
      <c r="N155" s="148" t="s">
        <v>127</v>
      </c>
      <c r="P155" s="150">
        <v>2</v>
      </c>
      <c r="Q155" s="148" t="s">
        <v>664</v>
      </c>
      <c r="R155" s="150">
        <v>0</v>
      </c>
      <c r="S155" s="150">
        <v>0</v>
      </c>
      <c r="T155" s="150">
        <v>0</v>
      </c>
      <c r="U155" s="150">
        <v>0</v>
      </c>
      <c r="V155" s="149">
        <v>43422</v>
      </c>
      <c r="W155" s="150">
        <v>2</v>
      </c>
      <c r="X155" s="150">
        <v>0</v>
      </c>
      <c r="Y155" s="150">
        <v>2</v>
      </c>
      <c r="Z155" s="150">
        <v>0</v>
      </c>
      <c r="AA155" s="150">
        <v>0</v>
      </c>
      <c r="AB155" s="150">
        <v>2</v>
      </c>
      <c r="AC155" s="150">
        <v>2</v>
      </c>
      <c r="AD155" s="148" t="s">
        <v>112</v>
      </c>
      <c r="AE155" s="148" t="s">
        <v>183</v>
      </c>
      <c r="AF155" s="148" t="s">
        <v>104</v>
      </c>
      <c r="AG155" s="148" t="s">
        <v>104</v>
      </c>
      <c r="AI155" s="153" t="s">
        <v>115</v>
      </c>
      <c r="AJ155" s="158"/>
      <c r="AK155" s="158"/>
      <c r="AL155" s="158"/>
      <c r="AM155" s="158"/>
      <c r="AN155" s="158"/>
      <c r="AO155" s="158"/>
      <c r="AP155" s="158"/>
      <c r="AQ155" s="158"/>
      <c r="AR155" s="158"/>
      <c r="AS155" s="158"/>
      <c r="AT155" s="158"/>
      <c r="AU155" s="156">
        <f t="shared" si="3"/>
        <v>0</v>
      </c>
    </row>
    <row r="156" spans="1:47" s="156" customFormat="1" ht="30" x14ac:dyDescent="0.25">
      <c r="A156" s="156">
        <v>176</v>
      </c>
      <c r="B156" s="148" t="s">
        <v>1156</v>
      </c>
      <c r="C156" s="150" t="s">
        <v>939</v>
      </c>
      <c r="D156" s="149">
        <v>42376</v>
      </c>
      <c r="E156" s="148" t="s">
        <v>666</v>
      </c>
      <c r="F156" s="148" t="s">
        <v>667</v>
      </c>
      <c r="G156" s="150">
        <v>2673</v>
      </c>
      <c r="H156" s="148" t="s">
        <v>104</v>
      </c>
      <c r="I156" s="148" t="s">
        <v>668</v>
      </c>
      <c r="J156" s="148" t="s">
        <v>669</v>
      </c>
      <c r="K156" s="148" t="s">
        <v>670</v>
      </c>
      <c r="L156" s="148" t="s">
        <v>640</v>
      </c>
      <c r="M156" s="148" t="s">
        <v>104</v>
      </c>
      <c r="N156" s="148" t="s">
        <v>107</v>
      </c>
      <c r="P156" s="150">
        <v>2</v>
      </c>
      <c r="Q156" s="148" t="s">
        <v>671</v>
      </c>
      <c r="R156" s="150">
        <v>0</v>
      </c>
      <c r="S156" s="150">
        <v>0</v>
      </c>
      <c r="T156" s="150">
        <v>0</v>
      </c>
      <c r="U156" s="150">
        <v>0</v>
      </c>
      <c r="V156" s="149">
        <v>43472</v>
      </c>
      <c r="W156" s="150">
        <v>2</v>
      </c>
      <c r="X156" s="150">
        <v>0</v>
      </c>
      <c r="Y156" s="150">
        <v>2</v>
      </c>
      <c r="Z156" s="150">
        <v>0</v>
      </c>
      <c r="AA156" s="150">
        <v>0</v>
      </c>
      <c r="AB156" s="150">
        <v>2</v>
      </c>
      <c r="AC156" s="150">
        <v>2</v>
      </c>
      <c r="AD156" s="148" t="s">
        <v>112</v>
      </c>
      <c r="AE156" s="148" t="s">
        <v>108</v>
      </c>
      <c r="AF156" s="148" t="s">
        <v>104</v>
      </c>
      <c r="AG156" s="148" t="s">
        <v>104</v>
      </c>
      <c r="AI156" s="153" t="s">
        <v>115</v>
      </c>
      <c r="AJ156" s="158"/>
      <c r="AK156" s="158"/>
      <c r="AL156" s="158"/>
      <c r="AM156" s="158"/>
      <c r="AN156" s="158"/>
      <c r="AO156" s="158"/>
      <c r="AP156" s="158"/>
      <c r="AQ156" s="158"/>
      <c r="AR156" s="158"/>
      <c r="AS156" s="158"/>
      <c r="AT156" s="158"/>
      <c r="AU156" s="156">
        <f t="shared" si="3"/>
        <v>0</v>
      </c>
    </row>
    <row r="157" spans="1:47" s="156" customFormat="1" ht="30" x14ac:dyDescent="0.25">
      <c r="A157" s="156">
        <v>178</v>
      </c>
      <c r="B157" s="148" t="s">
        <v>1158</v>
      </c>
      <c r="C157" s="150" t="s">
        <v>939</v>
      </c>
      <c r="D157" s="149">
        <v>42395</v>
      </c>
      <c r="E157" s="148" t="s">
        <v>672</v>
      </c>
      <c r="F157" s="148" t="s">
        <v>673</v>
      </c>
      <c r="G157" s="150">
        <v>2678</v>
      </c>
      <c r="H157" s="148" t="s">
        <v>104</v>
      </c>
      <c r="I157" s="148" t="s">
        <v>674</v>
      </c>
      <c r="J157" s="148" t="s">
        <v>675</v>
      </c>
      <c r="K157" s="148" t="s">
        <v>676</v>
      </c>
      <c r="L157" s="148" t="s">
        <v>104</v>
      </c>
      <c r="M157" s="148" t="s">
        <v>944</v>
      </c>
      <c r="N157" s="148" t="s">
        <v>127</v>
      </c>
      <c r="P157" s="150">
        <v>2</v>
      </c>
      <c r="Q157" s="148" t="s">
        <v>677</v>
      </c>
      <c r="R157" s="150">
        <v>0</v>
      </c>
      <c r="S157" s="150">
        <v>0</v>
      </c>
      <c r="T157" s="150">
        <v>0</v>
      </c>
      <c r="U157" s="150">
        <v>2</v>
      </c>
      <c r="V157" s="149">
        <v>43491</v>
      </c>
      <c r="W157" s="150">
        <v>0</v>
      </c>
      <c r="X157" s="150">
        <v>2</v>
      </c>
      <c r="Y157" s="150">
        <v>2</v>
      </c>
      <c r="Z157" s="150">
        <v>0</v>
      </c>
      <c r="AA157" s="150">
        <v>0</v>
      </c>
      <c r="AB157" s="150">
        <v>2</v>
      </c>
      <c r="AC157" s="150">
        <v>1</v>
      </c>
      <c r="AD157" s="148" t="s">
        <v>112</v>
      </c>
      <c r="AE157" s="148" t="s">
        <v>341</v>
      </c>
      <c r="AF157" s="148" t="s">
        <v>937</v>
      </c>
      <c r="AG157" s="148" t="s">
        <v>104</v>
      </c>
      <c r="AH157" s="155">
        <v>42825</v>
      </c>
      <c r="AI157" s="153" t="s">
        <v>148</v>
      </c>
      <c r="AJ157" s="158"/>
      <c r="AK157" s="158"/>
      <c r="AL157" s="158"/>
      <c r="AM157" s="158"/>
      <c r="AN157" s="158"/>
      <c r="AO157" s="158"/>
      <c r="AP157" s="158"/>
      <c r="AQ157" s="158"/>
      <c r="AR157" s="158"/>
      <c r="AS157" s="158"/>
      <c r="AT157" s="158"/>
      <c r="AU157" s="156">
        <f t="shared" si="3"/>
        <v>0</v>
      </c>
    </row>
    <row r="158" spans="1:47" s="156" customFormat="1" ht="30" x14ac:dyDescent="0.25">
      <c r="A158" s="156">
        <v>191</v>
      </c>
      <c r="B158" s="148" t="s">
        <v>1169</v>
      </c>
      <c r="C158" s="150" t="s">
        <v>939</v>
      </c>
      <c r="D158" s="149">
        <v>42375</v>
      </c>
      <c r="E158" s="148" t="s">
        <v>678</v>
      </c>
      <c r="F158" s="148" t="s">
        <v>679</v>
      </c>
      <c r="G158" s="150">
        <v>2711</v>
      </c>
      <c r="H158" s="148" t="s">
        <v>104</v>
      </c>
      <c r="I158" s="148" t="s">
        <v>680</v>
      </c>
      <c r="J158" s="148" t="s">
        <v>681</v>
      </c>
      <c r="K158" s="148" t="s">
        <v>682</v>
      </c>
      <c r="L158" s="148" t="s">
        <v>104</v>
      </c>
      <c r="M158" s="148" t="s">
        <v>104</v>
      </c>
      <c r="N158" s="148" t="s">
        <v>104</v>
      </c>
      <c r="P158" s="150">
        <v>2</v>
      </c>
      <c r="Q158" s="148" t="s">
        <v>683</v>
      </c>
      <c r="R158" s="150">
        <v>0</v>
      </c>
      <c r="S158" s="150">
        <v>0</v>
      </c>
      <c r="T158" s="150">
        <v>0</v>
      </c>
      <c r="U158" s="150">
        <v>0</v>
      </c>
      <c r="V158" s="149">
        <v>43471</v>
      </c>
      <c r="W158" s="150">
        <v>2</v>
      </c>
      <c r="X158" s="150">
        <v>0</v>
      </c>
      <c r="Y158" s="150">
        <v>2</v>
      </c>
      <c r="Z158" s="150">
        <v>0</v>
      </c>
      <c r="AA158" s="150">
        <v>0</v>
      </c>
      <c r="AB158" s="150">
        <v>2</v>
      </c>
      <c r="AC158" s="150">
        <v>2</v>
      </c>
      <c r="AD158" s="148" t="s">
        <v>112</v>
      </c>
      <c r="AE158" s="148" t="s">
        <v>283</v>
      </c>
      <c r="AF158" s="148" t="s">
        <v>104</v>
      </c>
      <c r="AG158" s="148" t="s">
        <v>104</v>
      </c>
      <c r="AH158" s="157"/>
      <c r="AI158" s="153" t="s">
        <v>184</v>
      </c>
      <c r="AJ158" s="158"/>
      <c r="AK158" s="158"/>
      <c r="AL158" s="158"/>
      <c r="AM158" s="158"/>
      <c r="AN158" s="158"/>
      <c r="AO158" s="158"/>
      <c r="AP158" s="158"/>
      <c r="AQ158" s="158"/>
      <c r="AR158" s="158"/>
      <c r="AS158" s="158"/>
      <c r="AT158" s="158"/>
      <c r="AU158" s="156">
        <f t="shared" si="3"/>
        <v>0</v>
      </c>
    </row>
    <row r="159" spans="1:47" s="156" customFormat="1" ht="30" x14ac:dyDescent="0.25">
      <c r="A159" s="156">
        <v>193</v>
      </c>
      <c r="B159" s="148" t="s">
        <v>1171</v>
      </c>
      <c r="C159" s="150" t="s">
        <v>939</v>
      </c>
      <c r="D159" s="149">
        <v>42401</v>
      </c>
      <c r="E159" s="148" t="s">
        <v>684</v>
      </c>
      <c r="F159" s="148" t="s">
        <v>685</v>
      </c>
      <c r="G159" s="150">
        <v>2714</v>
      </c>
      <c r="H159" s="148" t="s">
        <v>104</v>
      </c>
      <c r="I159" s="148" t="s">
        <v>686</v>
      </c>
      <c r="J159" s="148" t="s">
        <v>687</v>
      </c>
      <c r="K159" s="148" t="s">
        <v>120</v>
      </c>
      <c r="L159" s="148" t="s">
        <v>255</v>
      </c>
      <c r="M159" s="148" t="s">
        <v>104</v>
      </c>
      <c r="N159" s="148" t="s">
        <v>104</v>
      </c>
      <c r="P159" s="150">
        <v>2</v>
      </c>
      <c r="Q159" s="148" t="s">
        <v>688</v>
      </c>
      <c r="R159" s="150">
        <v>1</v>
      </c>
      <c r="S159" s="150">
        <v>1</v>
      </c>
      <c r="T159" s="150">
        <v>0</v>
      </c>
      <c r="U159" s="150">
        <v>1</v>
      </c>
      <c r="V159" s="149">
        <v>43497</v>
      </c>
      <c r="W159" s="150">
        <v>1</v>
      </c>
      <c r="X159" s="150">
        <v>0</v>
      </c>
      <c r="Y159" s="150">
        <v>1</v>
      </c>
      <c r="Z159" s="150">
        <v>0</v>
      </c>
      <c r="AA159" s="150">
        <v>0</v>
      </c>
      <c r="AB159" s="150">
        <v>2</v>
      </c>
      <c r="AC159" s="150">
        <v>2</v>
      </c>
      <c r="AD159" s="148" t="s">
        <v>112</v>
      </c>
      <c r="AE159" s="148" t="s">
        <v>283</v>
      </c>
      <c r="AF159" s="148" t="s">
        <v>931</v>
      </c>
      <c r="AG159" s="148" t="s">
        <v>104</v>
      </c>
      <c r="AH159" s="155">
        <v>42825</v>
      </c>
      <c r="AI159" s="153" t="s">
        <v>148</v>
      </c>
      <c r="AJ159" s="158"/>
      <c r="AK159" s="158"/>
      <c r="AL159" s="158"/>
      <c r="AM159" s="158"/>
      <c r="AN159" s="158"/>
      <c r="AO159" s="158"/>
      <c r="AP159" s="158"/>
      <c r="AQ159" s="158"/>
      <c r="AR159" s="158"/>
      <c r="AS159" s="158"/>
      <c r="AT159" s="158"/>
      <c r="AU159" s="156">
        <f t="shared" si="3"/>
        <v>0</v>
      </c>
    </row>
    <row r="160" spans="1:47" s="156" customFormat="1" ht="60" x14ac:dyDescent="0.25">
      <c r="A160" s="156">
        <v>211</v>
      </c>
      <c r="B160" s="148" t="s">
        <v>1215</v>
      </c>
      <c r="C160" s="150" t="s">
        <v>974</v>
      </c>
      <c r="D160" s="149">
        <v>42502</v>
      </c>
      <c r="E160" s="148" t="s">
        <v>1216</v>
      </c>
      <c r="F160" s="148" t="s">
        <v>1217</v>
      </c>
      <c r="G160" s="150">
        <v>2755</v>
      </c>
      <c r="H160" s="148" t="s">
        <v>104</v>
      </c>
      <c r="I160" s="148" t="s">
        <v>1218</v>
      </c>
      <c r="J160" s="148" t="s">
        <v>1219</v>
      </c>
      <c r="K160" s="148" t="s">
        <v>1220</v>
      </c>
      <c r="L160" s="148" t="s">
        <v>1221</v>
      </c>
      <c r="M160" s="148" t="s">
        <v>32</v>
      </c>
      <c r="N160" s="148" t="s">
        <v>104</v>
      </c>
      <c r="P160" s="150">
        <v>2</v>
      </c>
      <c r="Q160" s="148" t="s">
        <v>1222</v>
      </c>
      <c r="R160" s="150">
        <v>0</v>
      </c>
      <c r="S160" s="150">
        <v>0</v>
      </c>
      <c r="T160" s="150">
        <v>2</v>
      </c>
      <c r="U160" s="150">
        <v>2</v>
      </c>
      <c r="V160" s="149">
        <v>43597</v>
      </c>
      <c r="W160" s="150">
        <v>0</v>
      </c>
      <c r="X160" s="150">
        <v>2</v>
      </c>
      <c r="Y160" s="150">
        <v>2</v>
      </c>
      <c r="Z160" s="150">
        <v>0</v>
      </c>
      <c r="AA160" s="150">
        <v>0</v>
      </c>
      <c r="AB160" s="150">
        <v>2</v>
      </c>
      <c r="AC160" s="150">
        <v>2</v>
      </c>
      <c r="AD160" s="148" t="s">
        <v>368</v>
      </c>
      <c r="AE160" s="148" t="s">
        <v>212</v>
      </c>
      <c r="AF160" s="148" t="s">
        <v>940</v>
      </c>
      <c r="AG160" s="148" t="s">
        <v>104</v>
      </c>
      <c r="AI160" s="153" t="s">
        <v>115</v>
      </c>
      <c r="AJ160" s="158"/>
      <c r="AK160" s="158"/>
      <c r="AL160" s="158"/>
      <c r="AM160" s="158"/>
      <c r="AN160" s="158"/>
      <c r="AO160" s="158"/>
      <c r="AP160" s="158"/>
      <c r="AQ160" s="158"/>
      <c r="AR160" s="158"/>
      <c r="AS160" s="158"/>
      <c r="AT160" s="158"/>
      <c r="AU160" s="156">
        <f t="shared" si="3"/>
        <v>0</v>
      </c>
    </row>
    <row r="161" spans="1:47" s="156" customFormat="1" ht="60" x14ac:dyDescent="0.25">
      <c r="A161" s="156">
        <v>224</v>
      </c>
      <c r="B161" s="148" t="s">
        <v>1301</v>
      </c>
      <c r="C161" s="150" t="s">
        <v>974</v>
      </c>
      <c r="D161" s="149">
        <v>42647</v>
      </c>
      <c r="E161" s="148" t="s">
        <v>1302</v>
      </c>
      <c r="F161" s="148" t="s">
        <v>1303</v>
      </c>
      <c r="G161" s="150">
        <v>2778</v>
      </c>
      <c r="H161" s="148" t="s">
        <v>104</v>
      </c>
      <c r="I161" s="148" t="s">
        <v>1304</v>
      </c>
      <c r="J161" s="148" t="s">
        <v>1305</v>
      </c>
      <c r="K161" s="148" t="s">
        <v>147</v>
      </c>
      <c r="L161" s="148" t="s">
        <v>104</v>
      </c>
      <c r="M161" s="148" t="s">
        <v>1306</v>
      </c>
      <c r="N161" s="148" t="s">
        <v>107</v>
      </c>
      <c r="P161" s="150">
        <v>2</v>
      </c>
      <c r="Q161" s="148" t="s">
        <v>1307</v>
      </c>
      <c r="R161" s="150">
        <v>0</v>
      </c>
      <c r="S161" s="150">
        <v>0</v>
      </c>
      <c r="T161" s="150">
        <v>0</v>
      </c>
      <c r="U161" s="150">
        <v>0</v>
      </c>
      <c r="V161" s="149">
        <v>43742</v>
      </c>
      <c r="W161" s="150">
        <v>2</v>
      </c>
      <c r="X161" s="150">
        <v>0</v>
      </c>
      <c r="Y161" s="150">
        <v>2</v>
      </c>
      <c r="Z161" s="150">
        <v>0</v>
      </c>
      <c r="AA161" s="150">
        <v>0</v>
      </c>
      <c r="AB161" s="150">
        <v>2</v>
      </c>
      <c r="AC161" s="150">
        <v>2</v>
      </c>
      <c r="AD161" s="148" t="s">
        <v>368</v>
      </c>
      <c r="AE161" s="148" t="s">
        <v>303</v>
      </c>
      <c r="AF161" s="148" t="s">
        <v>983</v>
      </c>
      <c r="AG161" s="148" t="s">
        <v>104</v>
      </c>
      <c r="AI161" s="153" t="s">
        <v>110</v>
      </c>
      <c r="AJ161" s="158"/>
      <c r="AK161" s="158"/>
      <c r="AL161" s="158"/>
      <c r="AM161" s="158"/>
      <c r="AN161" s="158"/>
      <c r="AO161" s="158"/>
      <c r="AP161" s="158"/>
      <c r="AQ161" s="158"/>
      <c r="AR161" s="158"/>
      <c r="AS161" s="158"/>
      <c r="AT161" s="158"/>
      <c r="AU161" s="156">
        <f t="shared" si="3"/>
        <v>0</v>
      </c>
    </row>
    <row r="162" spans="1:47" s="156" customFormat="1" ht="45" x14ac:dyDescent="0.25">
      <c r="A162" s="156">
        <v>227</v>
      </c>
      <c r="B162" s="148" t="s">
        <v>1318</v>
      </c>
      <c r="C162" s="150" t="s">
        <v>974</v>
      </c>
      <c r="D162" s="149">
        <v>42592</v>
      </c>
      <c r="E162" s="148" t="s">
        <v>1319</v>
      </c>
      <c r="F162" s="148" t="s">
        <v>1320</v>
      </c>
      <c r="G162" s="150">
        <v>2781</v>
      </c>
      <c r="H162" s="148" t="s">
        <v>104</v>
      </c>
      <c r="I162" s="148" t="s">
        <v>791</v>
      </c>
      <c r="J162" s="148" t="s">
        <v>1321</v>
      </c>
      <c r="K162" s="148" t="s">
        <v>1322</v>
      </c>
      <c r="L162" s="148" t="s">
        <v>33</v>
      </c>
      <c r="M162" s="148" t="s">
        <v>314</v>
      </c>
      <c r="N162" s="148" t="s">
        <v>104</v>
      </c>
      <c r="P162" s="150">
        <v>2</v>
      </c>
      <c r="Q162" s="148" t="s">
        <v>1323</v>
      </c>
      <c r="R162" s="150">
        <v>0</v>
      </c>
      <c r="S162" s="150">
        <v>0</v>
      </c>
      <c r="T162" s="150">
        <v>1</v>
      </c>
      <c r="U162" s="150">
        <v>1</v>
      </c>
      <c r="V162" s="149">
        <v>43687</v>
      </c>
      <c r="W162" s="150">
        <v>1</v>
      </c>
      <c r="X162" s="150">
        <v>1</v>
      </c>
      <c r="Y162" s="150">
        <v>2</v>
      </c>
      <c r="Z162" s="150">
        <v>0</v>
      </c>
      <c r="AA162" s="150">
        <v>1</v>
      </c>
      <c r="AB162" s="150">
        <v>2</v>
      </c>
      <c r="AC162" s="150">
        <v>1</v>
      </c>
      <c r="AD162" s="148" t="s">
        <v>368</v>
      </c>
      <c r="AE162" s="148" t="s">
        <v>200</v>
      </c>
      <c r="AF162" s="148" t="s">
        <v>937</v>
      </c>
      <c r="AG162" s="148" t="s">
        <v>104</v>
      </c>
      <c r="AI162" s="153" t="s">
        <v>115</v>
      </c>
      <c r="AJ162" s="158"/>
      <c r="AK162" s="158"/>
      <c r="AL162" s="158"/>
      <c r="AM162" s="158"/>
      <c r="AN162" s="158"/>
      <c r="AO162" s="158"/>
      <c r="AP162" s="158"/>
      <c r="AQ162" s="158"/>
      <c r="AR162" s="158"/>
      <c r="AS162" s="158"/>
      <c r="AT162" s="158"/>
      <c r="AU162" s="156">
        <f t="shared" si="3"/>
        <v>0</v>
      </c>
    </row>
    <row r="163" spans="1:47" s="156" customFormat="1" ht="45" x14ac:dyDescent="0.25">
      <c r="A163" s="156">
        <v>229</v>
      </c>
      <c r="B163" s="148" t="s">
        <v>1330</v>
      </c>
      <c r="C163" s="150" t="s">
        <v>974</v>
      </c>
      <c r="D163" s="149">
        <v>42606</v>
      </c>
      <c r="E163" s="148" t="s">
        <v>1331</v>
      </c>
      <c r="F163" s="148" t="s">
        <v>1332</v>
      </c>
      <c r="G163" s="150">
        <v>2783</v>
      </c>
      <c r="H163" s="148" t="s">
        <v>104</v>
      </c>
      <c r="I163" s="148" t="s">
        <v>1333</v>
      </c>
      <c r="J163" s="148" t="s">
        <v>1334</v>
      </c>
      <c r="K163" s="148" t="s">
        <v>670</v>
      </c>
      <c r="L163" s="148" t="s">
        <v>343</v>
      </c>
      <c r="M163" s="148" t="s">
        <v>1280</v>
      </c>
      <c r="N163" s="148" t="s">
        <v>104</v>
      </c>
      <c r="P163" s="150">
        <v>2</v>
      </c>
      <c r="Q163" s="148" t="s">
        <v>1335</v>
      </c>
      <c r="R163" s="150">
        <v>0</v>
      </c>
      <c r="S163" s="150">
        <v>0</v>
      </c>
      <c r="T163" s="150">
        <v>1</v>
      </c>
      <c r="U163" s="150">
        <v>1</v>
      </c>
      <c r="V163" s="149">
        <v>43701</v>
      </c>
      <c r="W163" s="150">
        <v>1</v>
      </c>
      <c r="X163" s="150">
        <v>1</v>
      </c>
      <c r="Y163" s="150">
        <v>2</v>
      </c>
      <c r="Z163" s="150">
        <v>0</v>
      </c>
      <c r="AA163" s="150">
        <v>1</v>
      </c>
      <c r="AB163" s="150">
        <v>2</v>
      </c>
      <c r="AC163" s="150">
        <v>1</v>
      </c>
      <c r="AD163" s="148" t="s">
        <v>112</v>
      </c>
      <c r="AE163" s="148" t="s">
        <v>200</v>
      </c>
      <c r="AF163" s="148" t="s">
        <v>937</v>
      </c>
      <c r="AG163" s="148" t="s">
        <v>104</v>
      </c>
      <c r="AI163" s="153" t="s">
        <v>115</v>
      </c>
      <c r="AJ163" s="158"/>
      <c r="AK163" s="158"/>
      <c r="AL163" s="158"/>
      <c r="AM163" s="158"/>
      <c r="AN163" s="158"/>
      <c r="AO163" s="158"/>
      <c r="AP163" s="158"/>
      <c r="AQ163" s="158"/>
      <c r="AR163" s="158"/>
      <c r="AS163" s="158"/>
      <c r="AT163" s="158"/>
      <c r="AU163" s="156">
        <f t="shared" si="3"/>
        <v>0</v>
      </c>
    </row>
    <row r="164" spans="1:47" s="156" customFormat="1" ht="45" x14ac:dyDescent="0.25">
      <c r="A164" s="156">
        <v>241</v>
      </c>
      <c r="B164" s="148" t="s">
        <v>1394</v>
      </c>
      <c r="C164" s="150" t="s">
        <v>974</v>
      </c>
      <c r="D164" s="149">
        <v>42767</v>
      </c>
      <c r="E164" s="148" t="s">
        <v>1395</v>
      </c>
      <c r="F164" s="148" t="s">
        <v>1396</v>
      </c>
      <c r="G164" s="150">
        <v>2802</v>
      </c>
      <c r="H164" s="148" t="s">
        <v>104</v>
      </c>
      <c r="I164" s="148" t="s">
        <v>1397</v>
      </c>
      <c r="J164" s="148" t="s">
        <v>1398</v>
      </c>
      <c r="K164" s="148" t="s">
        <v>1399</v>
      </c>
      <c r="L164" s="148" t="s">
        <v>327</v>
      </c>
      <c r="M164" s="148" t="s">
        <v>1280</v>
      </c>
      <c r="N164" s="148" t="s">
        <v>104</v>
      </c>
      <c r="P164" s="150">
        <v>2</v>
      </c>
      <c r="Q164" s="148" t="s">
        <v>1400</v>
      </c>
      <c r="R164" s="150">
        <v>0</v>
      </c>
      <c r="S164" s="150">
        <v>0</v>
      </c>
      <c r="T164" s="150">
        <v>0</v>
      </c>
      <c r="U164" s="150">
        <v>0</v>
      </c>
      <c r="V164" s="149">
        <v>43862</v>
      </c>
      <c r="W164" s="150">
        <v>2</v>
      </c>
      <c r="X164" s="150">
        <v>0</v>
      </c>
      <c r="Y164" s="150">
        <v>2</v>
      </c>
      <c r="Z164" s="150">
        <v>0</v>
      </c>
      <c r="AA164" s="150">
        <v>1</v>
      </c>
      <c r="AB164" s="150">
        <v>2</v>
      </c>
      <c r="AC164" s="150">
        <v>1</v>
      </c>
      <c r="AD164" s="148" t="s">
        <v>368</v>
      </c>
      <c r="AE164" s="148" t="s">
        <v>200</v>
      </c>
      <c r="AF164" s="148" t="s">
        <v>937</v>
      </c>
      <c r="AG164" s="148" t="s">
        <v>104</v>
      </c>
      <c r="AI164" s="153" t="s">
        <v>110</v>
      </c>
      <c r="AJ164" s="158"/>
      <c r="AK164" s="158"/>
      <c r="AL164" s="158"/>
      <c r="AM164" s="158"/>
      <c r="AN164" s="158"/>
      <c r="AO164" s="158"/>
      <c r="AP164" s="158"/>
      <c r="AQ164" s="158"/>
      <c r="AR164" s="158"/>
      <c r="AS164" s="158"/>
      <c r="AT164" s="158"/>
      <c r="AU164" s="156">
        <f t="shared" si="3"/>
        <v>0</v>
      </c>
    </row>
    <row r="165" spans="1:47" s="156" customFormat="1" ht="30" x14ac:dyDescent="0.25">
      <c r="A165" s="156">
        <v>245</v>
      </c>
      <c r="B165" s="148" t="s">
        <v>1420</v>
      </c>
      <c r="C165" s="150" t="s">
        <v>974</v>
      </c>
      <c r="D165" s="149">
        <v>42790</v>
      </c>
      <c r="E165" s="148" t="s">
        <v>1421</v>
      </c>
      <c r="F165" s="148" t="s">
        <v>1422</v>
      </c>
      <c r="G165" s="150">
        <v>2807</v>
      </c>
      <c r="H165" s="148" t="s">
        <v>104</v>
      </c>
      <c r="I165" s="148" t="s">
        <v>1423</v>
      </c>
      <c r="J165" s="148" t="s">
        <v>1424</v>
      </c>
      <c r="K165" s="148" t="s">
        <v>1425</v>
      </c>
      <c r="L165" s="148" t="s">
        <v>327</v>
      </c>
      <c r="M165" s="148" t="s">
        <v>1280</v>
      </c>
      <c r="N165" s="148" t="s">
        <v>104</v>
      </c>
      <c r="P165" s="150">
        <v>2</v>
      </c>
      <c r="Q165" s="148" t="s">
        <v>1426</v>
      </c>
      <c r="R165" s="150">
        <v>0</v>
      </c>
      <c r="S165" s="150">
        <v>0</v>
      </c>
      <c r="T165" s="150">
        <v>2</v>
      </c>
      <c r="U165" s="150">
        <v>2</v>
      </c>
      <c r="V165" s="149">
        <v>43885</v>
      </c>
      <c r="W165" s="150">
        <v>0</v>
      </c>
      <c r="X165" s="150">
        <v>2</v>
      </c>
      <c r="Y165" s="150">
        <v>2</v>
      </c>
      <c r="Z165" s="150">
        <v>0</v>
      </c>
      <c r="AA165" s="150">
        <v>0</v>
      </c>
      <c r="AB165" s="150">
        <v>2</v>
      </c>
      <c r="AC165" s="150">
        <v>2</v>
      </c>
      <c r="AD165" s="148" t="s">
        <v>368</v>
      </c>
      <c r="AE165" s="148" t="s">
        <v>108</v>
      </c>
      <c r="AF165" s="148" t="s">
        <v>931</v>
      </c>
      <c r="AG165" s="148" t="s">
        <v>104</v>
      </c>
      <c r="AI165" s="153" t="s">
        <v>115</v>
      </c>
      <c r="AJ165" s="158"/>
      <c r="AK165" s="158"/>
      <c r="AL165" s="158"/>
      <c r="AM165" s="158"/>
      <c r="AN165" s="158"/>
      <c r="AO165" s="158"/>
      <c r="AP165" s="158"/>
      <c r="AQ165" s="158"/>
      <c r="AR165" s="158"/>
      <c r="AS165" s="158"/>
      <c r="AT165" s="158"/>
      <c r="AU165" s="156">
        <f t="shared" si="3"/>
        <v>0</v>
      </c>
    </row>
    <row r="166" spans="1:47" s="156" customFormat="1" ht="30" x14ac:dyDescent="0.25">
      <c r="A166" s="156">
        <v>249</v>
      </c>
      <c r="B166" s="148" t="s">
        <v>1151</v>
      </c>
      <c r="C166" s="150" t="s">
        <v>974</v>
      </c>
      <c r="D166" s="149">
        <v>42516</v>
      </c>
      <c r="E166" s="148" t="s">
        <v>1445</v>
      </c>
      <c r="F166" s="148" t="s">
        <v>1446</v>
      </c>
      <c r="G166" s="150">
        <v>2813</v>
      </c>
      <c r="H166" s="148" t="s">
        <v>104</v>
      </c>
      <c r="I166" s="148" t="s">
        <v>211</v>
      </c>
      <c r="J166" s="148" t="s">
        <v>1447</v>
      </c>
      <c r="K166" s="148" t="s">
        <v>1448</v>
      </c>
      <c r="L166" s="148" t="s">
        <v>104</v>
      </c>
      <c r="M166" s="148" t="s">
        <v>28</v>
      </c>
      <c r="N166" s="148" t="s">
        <v>111</v>
      </c>
      <c r="P166" s="150">
        <v>2</v>
      </c>
      <c r="Q166" s="148" t="s">
        <v>1449</v>
      </c>
      <c r="R166" s="150">
        <v>0</v>
      </c>
      <c r="S166" s="150">
        <v>0</v>
      </c>
      <c r="T166" s="150">
        <v>1</v>
      </c>
      <c r="U166" s="150">
        <v>1</v>
      </c>
      <c r="V166" s="149">
        <v>43611</v>
      </c>
      <c r="W166" s="150">
        <v>1</v>
      </c>
      <c r="X166" s="150">
        <v>1</v>
      </c>
      <c r="Y166" s="150">
        <v>2</v>
      </c>
      <c r="Z166" s="150">
        <v>1</v>
      </c>
      <c r="AA166" s="150">
        <v>0</v>
      </c>
      <c r="AB166" s="150">
        <v>2</v>
      </c>
      <c r="AC166" s="150">
        <v>1</v>
      </c>
      <c r="AD166" s="148" t="s">
        <v>112</v>
      </c>
      <c r="AE166" s="148" t="s">
        <v>341</v>
      </c>
      <c r="AF166" s="148" t="s">
        <v>983</v>
      </c>
      <c r="AG166" s="148" t="s">
        <v>1450</v>
      </c>
      <c r="AI166" s="153" t="s">
        <v>115</v>
      </c>
      <c r="AJ166" s="158"/>
      <c r="AK166" s="158"/>
      <c r="AL166" s="158"/>
      <c r="AM166" s="158"/>
      <c r="AN166" s="158"/>
      <c r="AO166" s="158"/>
      <c r="AP166" s="158"/>
      <c r="AQ166" s="158"/>
      <c r="AR166" s="158"/>
      <c r="AS166" s="158"/>
      <c r="AT166" s="158"/>
      <c r="AU166" s="156">
        <f t="shared" si="3"/>
        <v>0</v>
      </c>
    </row>
    <row r="167" spans="1:47" s="156" customFormat="1" ht="30" x14ac:dyDescent="0.25">
      <c r="A167" s="156">
        <v>252</v>
      </c>
      <c r="B167" s="148" t="s">
        <v>1464</v>
      </c>
      <c r="C167" s="150" t="s">
        <v>974</v>
      </c>
      <c r="D167" s="149">
        <v>42599</v>
      </c>
      <c r="E167" s="148" t="s">
        <v>1465</v>
      </c>
      <c r="F167" s="148" t="s">
        <v>1466</v>
      </c>
      <c r="G167" s="150">
        <v>2824</v>
      </c>
      <c r="H167" s="148" t="s">
        <v>104</v>
      </c>
      <c r="I167" s="148" t="s">
        <v>1467</v>
      </c>
      <c r="J167" s="148" t="s">
        <v>1468</v>
      </c>
      <c r="K167" s="148" t="s">
        <v>262</v>
      </c>
      <c r="L167" s="148" t="s">
        <v>104</v>
      </c>
      <c r="M167" s="148" t="s">
        <v>1353</v>
      </c>
      <c r="N167" s="148" t="s">
        <v>107</v>
      </c>
      <c r="P167" s="150">
        <v>2</v>
      </c>
      <c r="Q167" s="148" t="s">
        <v>1469</v>
      </c>
      <c r="R167" s="150">
        <v>0</v>
      </c>
      <c r="S167" s="150">
        <v>0</v>
      </c>
      <c r="T167" s="150">
        <v>1</v>
      </c>
      <c r="U167" s="150">
        <v>1</v>
      </c>
      <c r="V167" s="149">
        <v>43694</v>
      </c>
      <c r="W167" s="150">
        <v>1</v>
      </c>
      <c r="X167" s="150">
        <v>1</v>
      </c>
      <c r="Y167" s="150">
        <v>2</v>
      </c>
      <c r="Z167" s="150">
        <v>1</v>
      </c>
      <c r="AA167" s="150">
        <v>0</v>
      </c>
      <c r="AB167" s="150">
        <v>2</v>
      </c>
      <c r="AC167" s="150">
        <v>1</v>
      </c>
      <c r="AD167" s="148" t="s">
        <v>368</v>
      </c>
      <c r="AE167" s="148" t="s">
        <v>183</v>
      </c>
      <c r="AF167" s="148" t="s">
        <v>949</v>
      </c>
      <c r="AG167" s="148" t="s">
        <v>104</v>
      </c>
      <c r="AI167" s="153" t="s">
        <v>115</v>
      </c>
      <c r="AJ167" s="158"/>
      <c r="AK167" s="158"/>
      <c r="AL167" s="158"/>
      <c r="AM167" s="158"/>
      <c r="AN167" s="158"/>
      <c r="AO167" s="158"/>
      <c r="AP167" s="158"/>
      <c r="AQ167" s="158"/>
      <c r="AR167" s="158"/>
      <c r="AS167" s="158"/>
      <c r="AT167" s="158"/>
      <c r="AU167" s="156">
        <f t="shared" si="3"/>
        <v>0</v>
      </c>
    </row>
    <row r="168" spans="1:47" s="156" customFormat="1" ht="30" x14ac:dyDescent="0.25">
      <c r="A168" s="156">
        <v>254</v>
      </c>
      <c r="B168" s="148" t="s">
        <v>1475</v>
      </c>
      <c r="C168" s="150" t="s">
        <v>974</v>
      </c>
      <c r="D168" s="149">
        <v>42621</v>
      </c>
      <c r="E168" s="148" t="s">
        <v>1476</v>
      </c>
      <c r="F168" s="148" t="s">
        <v>1477</v>
      </c>
      <c r="G168" s="150">
        <v>2826</v>
      </c>
      <c r="H168" s="148" t="s">
        <v>104</v>
      </c>
      <c r="I168" s="148" t="s">
        <v>947</v>
      </c>
      <c r="J168" s="148" t="s">
        <v>1478</v>
      </c>
      <c r="K168" s="148" t="s">
        <v>182</v>
      </c>
      <c r="L168" s="148" t="s">
        <v>104</v>
      </c>
      <c r="M168" s="148" t="s">
        <v>957</v>
      </c>
      <c r="N168" s="148" t="s">
        <v>111</v>
      </c>
      <c r="P168" s="150">
        <v>2</v>
      </c>
      <c r="Q168" s="148" t="s">
        <v>1479</v>
      </c>
      <c r="R168" s="150">
        <v>0</v>
      </c>
      <c r="S168" s="150">
        <v>0</v>
      </c>
      <c r="T168" s="150">
        <v>2</v>
      </c>
      <c r="U168" s="150">
        <v>2</v>
      </c>
      <c r="V168" s="149">
        <v>43716</v>
      </c>
      <c r="W168" s="150">
        <v>0</v>
      </c>
      <c r="X168" s="150">
        <v>2</v>
      </c>
      <c r="Y168" s="150">
        <v>2</v>
      </c>
      <c r="Z168" s="150">
        <v>0</v>
      </c>
      <c r="AA168" s="150">
        <v>0</v>
      </c>
      <c r="AB168" s="150">
        <v>2</v>
      </c>
      <c r="AC168" s="150">
        <v>2</v>
      </c>
      <c r="AD168" s="148" t="s">
        <v>368</v>
      </c>
      <c r="AE168" s="148" t="s">
        <v>183</v>
      </c>
      <c r="AF168" s="148" t="s">
        <v>949</v>
      </c>
      <c r="AG168" s="148" t="s">
        <v>104</v>
      </c>
      <c r="AI168" s="153" t="s">
        <v>115</v>
      </c>
      <c r="AJ168" s="158"/>
      <c r="AK168" s="158"/>
      <c r="AL168" s="158"/>
      <c r="AM168" s="158"/>
      <c r="AN168" s="158"/>
      <c r="AO168" s="158"/>
      <c r="AP168" s="158"/>
      <c r="AQ168" s="158"/>
      <c r="AR168" s="158"/>
      <c r="AS168" s="158"/>
      <c r="AT168" s="158"/>
      <c r="AU168" s="156">
        <f t="shared" si="3"/>
        <v>0</v>
      </c>
    </row>
    <row r="169" spans="1:47" s="156" customFormat="1" ht="30" x14ac:dyDescent="0.25">
      <c r="A169" s="156">
        <v>256</v>
      </c>
      <c r="B169" s="148" t="s">
        <v>1486</v>
      </c>
      <c r="C169" s="150" t="s">
        <v>974</v>
      </c>
      <c r="D169" s="149">
        <v>42711</v>
      </c>
      <c r="E169" s="148" t="s">
        <v>1487</v>
      </c>
      <c r="F169" s="148" t="s">
        <v>1488</v>
      </c>
      <c r="G169" s="150">
        <v>2828</v>
      </c>
      <c r="H169" s="148" t="s">
        <v>104</v>
      </c>
      <c r="I169" s="148" t="s">
        <v>1489</v>
      </c>
      <c r="J169" s="148" t="s">
        <v>1490</v>
      </c>
      <c r="K169" s="148" t="s">
        <v>206</v>
      </c>
      <c r="L169" s="148" t="s">
        <v>104</v>
      </c>
      <c r="M169" s="148" t="s">
        <v>959</v>
      </c>
      <c r="N169" s="148" t="s">
        <v>127</v>
      </c>
      <c r="P169" s="150">
        <v>2</v>
      </c>
      <c r="Q169" s="148" t="s">
        <v>1491</v>
      </c>
      <c r="R169" s="150">
        <v>0</v>
      </c>
      <c r="S169" s="150">
        <v>0</v>
      </c>
      <c r="T169" s="150">
        <v>0</v>
      </c>
      <c r="U169" s="150">
        <v>0</v>
      </c>
      <c r="V169" s="149">
        <v>43806</v>
      </c>
      <c r="W169" s="150">
        <v>2</v>
      </c>
      <c r="X169" s="150">
        <v>0</v>
      </c>
      <c r="Y169" s="150">
        <v>2</v>
      </c>
      <c r="Z169" s="150">
        <v>0</v>
      </c>
      <c r="AA169" s="150">
        <v>0</v>
      </c>
      <c r="AB169" s="150">
        <v>2</v>
      </c>
      <c r="AC169" s="150">
        <v>2</v>
      </c>
      <c r="AD169" s="148" t="s">
        <v>368</v>
      </c>
      <c r="AE169" s="148" t="s">
        <v>212</v>
      </c>
      <c r="AF169" s="148" t="s">
        <v>940</v>
      </c>
      <c r="AG169" s="148" t="s">
        <v>1450</v>
      </c>
      <c r="AI169" s="153" t="s">
        <v>115</v>
      </c>
      <c r="AJ169" s="158"/>
      <c r="AK169" s="158"/>
      <c r="AL169" s="158"/>
      <c r="AM169" s="158"/>
      <c r="AN169" s="158"/>
      <c r="AO169" s="158"/>
      <c r="AP169" s="158"/>
      <c r="AQ169" s="158"/>
      <c r="AR169" s="158"/>
      <c r="AS169" s="158"/>
      <c r="AT169" s="158"/>
      <c r="AU169" s="156">
        <f t="shared" si="3"/>
        <v>0</v>
      </c>
    </row>
    <row r="170" spans="1:47" s="156" customFormat="1" ht="45" x14ac:dyDescent="0.25">
      <c r="A170" s="156">
        <v>257</v>
      </c>
      <c r="B170" s="148" t="s">
        <v>1492</v>
      </c>
      <c r="C170" s="150" t="s">
        <v>974</v>
      </c>
      <c r="D170" s="149">
        <v>42577</v>
      </c>
      <c r="E170" s="148" t="s">
        <v>1493</v>
      </c>
      <c r="F170" s="148" t="s">
        <v>1494</v>
      </c>
      <c r="G170" s="150">
        <v>2829</v>
      </c>
      <c r="H170" s="148" t="s">
        <v>104</v>
      </c>
      <c r="I170" s="148" t="s">
        <v>1495</v>
      </c>
      <c r="J170" s="148" t="s">
        <v>1496</v>
      </c>
      <c r="K170" s="148" t="s">
        <v>236</v>
      </c>
      <c r="L170" s="148" t="s">
        <v>327</v>
      </c>
      <c r="M170" s="148" t="s">
        <v>104</v>
      </c>
      <c r="N170" s="148" t="s">
        <v>104</v>
      </c>
      <c r="P170" s="150">
        <v>2</v>
      </c>
      <c r="Q170" s="148" t="s">
        <v>1497</v>
      </c>
      <c r="R170" s="150">
        <v>0</v>
      </c>
      <c r="S170" s="150">
        <v>0</v>
      </c>
      <c r="T170" s="150">
        <v>0</v>
      </c>
      <c r="U170" s="150">
        <v>0</v>
      </c>
      <c r="V170" s="149">
        <v>43672</v>
      </c>
      <c r="W170" s="150">
        <v>2</v>
      </c>
      <c r="X170" s="150">
        <v>0</v>
      </c>
      <c r="Y170" s="150">
        <v>2</v>
      </c>
      <c r="Z170" s="150">
        <v>0</v>
      </c>
      <c r="AA170" s="150">
        <v>0</v>
      </c>
      <c r="AB170" s="150">
        <v>2</v>
      </c>
      <c r="AC170" s="150">
        <v>2</v>
      </c>
      <c r="AD170" s="148" t="s">
        <v>368</v>
      </c>
      <c r="AE170" s="148" t="s">
        <v>283</v>
      </c>
      <c r="AF170" s="148" t="s">
        <v>940</v>
      </c>
      <c r="AG170" s="148" t="s">
        <v>104</v>
      </c>
      <c r="AI170" s="153" t="s">
        <v>115</v>
      </c>
      <c r="AJ170" s="158"/>
      <c r="AK170" s="158"/>
      <c r="AL170" s="158"/>
      <c r="AM170" s="158"/>
      <c r="AN170" s="158"/>
      <c r="AO170" s="158"/>
      <c r="AP170" s="158"/>
      <c r="AQ170" s="158"/>
      <c r="AR170" s="158"/>
      <c r="AS170" s="158"/>
      <c r="AT170" s="158"/>
      <c r="AU170" s="156">
        <f t="shared" si="3"/>
        <v>0</v>
      </c>
    </row>
    <row r="171" spans="1:47" s="156" customFormat="1" ht="30" x14ac:dyDescent="0.25">
      <c r="A171" s="156">
        <v>264</v>
      </c>
      <c r="B171" s="148" t="s">
        <v>1530</v>
      </c>
      <c r="C171" s="150" t="s">
        <v>974</v>
      </c>
      <c r="D171" s="149">
        <v>42627</v>
      </c>
      <c r="E171" s="148" t="s">
        <v>1531</v>
      </c>
      <c r="F171" s="148" t="s">
        <v>1532</v>
      </c>
      <c r="G171" s="150">
        <v>2843</v>
      </c>
      <c r="H171" s="148" t="s">
        <v>104</v>
      </c>
      <c r="I171" s="148" t="s">
        <v>1533</v>
      </c>
      <c r="J171" s="148" t="s">
        <v>1533</v>
      </c>
      <c r="K171" s="148" t="s">
        <v>1534</v>
      </c>
      <c r="L171" s="148" t="s">
        <v>1221</v>
      </c>
      <c r="M171" s="148" t="s">
        <v>32</v>
      </c>
      <c r="N171" s="148" t="s">
        <v>104</v>
      </c>
      <c r="P171" s="150">
        <v>2</v>
      </c>
      <c r="Q171" s="148" t="s">
        <v>1535</v>
      </c>
      <c r="R171" s="150">
        <v>1</v>
      </c>
      <c r="S171" s="150">
        <v>1</v>
      </c>
      <c r="T171" s="150">
        <v>1</v>
      </c>
      <c r="U171" s="150">
        <v>1</v>
      </c>
      <c r="V171" s="149">
        <v>43722</v>
      </c>
      <c r="W171" s="150">
        <v>1</v>
      </c>
      <c r="X171" s="150">
        <v>0</v>
      </c>
      <c r="Y171" s="150">
        <v>1</v>
      </c>
      <c r="Z171" s="150">
        <v>0</v>
      </c>
      <c r="AA171" s="150">
        <v>0</v>
      </c>
      <c r="AB171" s="150">
        <v>2</v>
      </c>
      <c r="AC171" s="150">
        <v>2</v>
      </c>
      <c r="AD171" s="148" t="s">
        <v>368</v>
      </c>
      <c r="AE171" s="148" t="s">
        <v>212</v>
      </c>
      <c r="AF171" s="148" t="s">
        <v>940</v>
      </c>
      <c r="AG171" s="148" t="s">
        <v>104</v>
      </c>
      <c r="AI171" s="153" t="s">
        <v>1032</v>
      </c>
      <c r="AJ171" s="158"/>
      <c r="AK171" s="158"/>
      <c r="AL171" s="158"/>
      <c r="AM171" s="158"/>
      <c r="AN171" s="158"/>
      <c r="AO171" s="158"/>
      <c r="AP171" s="158"/>
      <c r="AQ171" s="158"/>
      <c r="AR171" s="158"/>
      <c r="AS171" s="158"/>
      <c r="AT171" s="158"/>
      <c r="AU171" s="156">
        <f t="shared" si="3"/>
        <v>0</v>
      </c>
    </row>
    <row r="172" spans="1:47" s="156" customFormat="1" ht="30" x14ac:dyDescent="0.25">
      <c r="A172" s="156">
        <v>268</v>
      </c>
      <c r="B172" s="148" t="s">
        <v>1552</v>
      </c>
      <c r="C172" s="150" t="s">
        <v>974</v>
      </c>
      <c r="D172" s="149">
        <v>42817</v>
      </c>
      <c r="E172" s="148" t="s">
        <v>1553</v>
      </c>
      <c r="F172" s="148" t="s">
        <v>1554</v>
      </c>
      <c r="G172" s="150">
        <v>2848</v>
      </c>
      <c r="H172" s="148" t="s">
        <v>104</v>
      </c>
      <c r="I172" s="148" t="s">
        <v>514</v>
      </c>
      <c r="J172" s="148" t="s">
        <v>1555</v>
      </c>
      <c r="K172" s="148" t="s">
        <v>632</v>
      </c>
      <c r="L172" s="148" t="s">
        <v>104</v>
      </c>
      <c r="M172" s="148" t="s">
        <v>936</v>
      </c>
      <c r="N172" s="148" t="s">
        <v>111</v>
      </c>
      <c r="P172" s="150">
        <v>2</v>
      </c>
      <c r="Q172" s="148" t="s">
        <v>1556</v>
      </c>
      <c r="R172" s="150">
        <v>0</v>
      </c>
      <c r="S172" s="150">
        <v>0</v>
      </c>
      <c r="T172" s="150">
        <v>0</v>
      </c>
      <c r="U172" s="150">
        <v>0</v>
      </c>
      <c r="V172" s="149">
        <v>43913</v>
      </c>
      <c r="W172" s="150">
        <v>2</v>
      </c>
      <c r="X172" s="150">
        <v>0</v>
      </c>
      <c r="Y172" s="150">
        <v>2</v>
      </c>
      <c r="Z172" s="150">
        <v>1</v>
      </c>
      <c r="AA172" s="150">
        <v>0</v>
      </c>
      <c r="AB172" s="150">
        <v>2</v>
      </c>
      <c r="AC172" s="150">
        <v>1</v>
      </c>
      <c r="AD172" s="148" t="s">
        <v>368</v>
      </c>
      <c r="AE172" s="148" t="s">
        <v>183</v>
      </c>
      <c r="AF172" s="148" t="s">
        <v>949</v>
      </c>
      <c r="AG172" s="148" t="s">
        <v>104</v>
      </c>
      <c r="AH172" s="157"/>
      <c r="AI172" s="153" t="s">
        <v>115</v>
      </c>
      <c r="AJ172" s="158"/>
      <c r="AK172" s="158"/>
      <c r="AL172" s="158"/>
      <c r="AM172" s="158"/>
      <c r="AN172" s="158"/>
      <c r="AO172" s="158"/>
      <c r="AP172" s="158"/>
      <c r="AQ172" s="158"/>
      <c r="AR172" s="158"/>
      <c r="AS172" s="158"/>
      <c r="AT172" s="158"/>
      <c r="AU172" s="156">
        <f t="shared" ref="AU172:AU233" si="4">SUM(AJ172:AT172)</f>
        <v>0</v>
      </c>
    </row>
    <row r="173" spans="1:47" s="156" customFormat="1" x14ac:dyDescent="0.25">
      <c r="A173" s="156">
        <v>276</v>
      </c>
      <c r="B173" s="148" t="s">
        <v>1718</v>
      </c>
      <c r="C173" s="150" t="s">
        <v>1710</v>
      </c>
      <c r="D173" s="157"/>
      <c r="E173" s="148" t="s">
        <v>1719</v>
      </c>
      <c r="F173" s="148" t="s">
        <v>1720</v>
      </c>
      <c r="G173" s="150">
        <v>2864</v>
      </c>
      <c r="H173" s="148" t="s">
        <v>104</v>
      </c>
      <c r="I173" s="148" t="s">
        <v>1721</v>
      </c>
      <c r="J173" s="148" t="s">
        <v>1722</v>
      </c>
      <c r="K173" s="148" t="s">
        <v>1723</v>
      </c>
      <c r="L173" s="148" t="s">
        <v>314</v>
      </c>
      <c r="M173" s="148" t="s">
        <v>314</v>
      </c>
      <c r="N173" s="148" t="s">
        <v>104</v>
      </c>
      <c r="P173" s="150">
        <v>2</v>
      </c>
      <c r="Q173" s="148" t="s">
        <v>1724</v>
      </c>
      <c r="R173" s="150">
        <v>0</v>
      </c>
      <c r="S173" s="150">
        <v>0</v>
      </c>
      <c r="T173" s="150">
        <v>2</v>
      </c>
      <c r="U173" s="150">
        <v>2</v>
      </c>
      <c r="V173" s="157"/>
      <c r="W173" s="150">
        <v>0</v>
      </c>
      <c r="X173" s="150">
        <v>2</v>
      </c>
      <c r="Y173" s="150">
        <v>2</v>
      </c>
      <c r="Z173" s="150">
        <v>0</v>
      </c>
      <c r="AA173" s="150">
        <v>0</v>
      </c>
      <c r="AB173" s="150">
        <v>2</v>
      </c>
      <c r="AC173" s="150">
        <v>2</v>
      </c>
      <c r="AD173" s="148" t="s">
        <v>104</v>
      </c>
      <c r="AE173" s="148" t="s">
        <v>283</v>
      </c>
      <c r="AF173" s="148" t="s">
        <v>104</v>
      </c>
      <c r="AG173" s="148" t="s">
        <v>104</v>
      </c>
      <c r="AI173" s="153" t="s">
        <v>115</v>
      </c>
      <c r="AJ173" s="158"/>
      <c r="AK173" s="158"/>
      <c r="AL173" s="158"/>
      <c r="AM173" s="158"/>
      <c r="AN173" s="158"/>
      <c r="AO173" s="158"/>
      <c r="AP173" s="158"/>
      <c r="AQ173" s="158"/>
      <c r="AR173" s="158"/>
      <c r="AS173" s="158"/>
      <c r="AT173" s="158"/>
      <c r="AU173" s="156">
        <f t="shared" si="4"/>
        <v>0</v>
      </c>
    </row>
    <row r="174" spans="1:47" s="156" customFormat="1" ht="30" x14ac:dyDescent="0.25">
      <c r="A174" s="156">
        <v>279</v>
      </c>
      <c r="B174" s="148" t="s">
        <v>1736</v>
      </c>
      <c r="C174" s="150" t="s">
        <v>1710</v>
      </c>
      <c r="D174" s="157"/>
      <c r="E174" s="148" t="s">
        <v>1737</v>
      </c>
      <c r="F174" s="148" t="s">
        <v>1738</v>
      </c>
      <c r="G174" s="150">
        <v>2868</v>
      </c>
      <c r="H174" s="148" t="s">
        <v>104</v>
      </c>
      <c r="I174" s="148" t="s">
        <v>463</v>
      </c>
      <c r="J174" s="148" t="s">
        <v>104</v>
      </c>
      <c r="K174" s="148" t="s">
        <v>1739</v>
      </c>
      <c r="L174" s="148" t="s">
        <v>104</v>
      </c>
      <c r="M174" s="148" t="s">
        <v>936</v>
      </c>
      <c r="N174" s="148" t="s">
        <v>111</v>
      </c>
      <c r="P174" s="150">
        <v>2</v>
      </c>
      <c r="Q174" s="148" t="s">
        <v>1740</v>
      </c>
      <c r="R174" s="150">
        <v>0</v>
      </c>
      <c r="S174" s="150">
        <v>0</v>
      </c>
      <c r="T174" s="150">
        <v>0</v>
      </c>
      <c r="U174" s="150">
        <v>0</v>
      </c>
      <c r="V174" s="157"/>
      <c r="W174" s="150">
        <v>2</v>
      </c>
      <c r="X174" s="150">
        <v>0</v>
      </c>
      <c r="Y174" s="150">
        <v>2</v>
      </c>
      <c r="Z174" s="150">
        <v>0</v>
      </c>
      <c r="AA174" s="150">
        <v>0</v>
      </c>
      <c r="AB174" s="150">
        <v>2</v>
      </c>
      <c r="AC174" s="150">
        <v>2</v>
      </c>
      <c r="AD174" s="148" t="s">
        <v>104</v>
      </c>
      <c r="AE174" s="148" t="s">
        <v>341</v>
      </c>
      <c r="AF174" s="148" t="s">
        <v>104</v>
      </c>
      <c r="AG174" s="148" t="s">
        <v>104</v>
      </c>
      <c r="AI174" s="153" t="s">
        <v>115</v>
      </c>
      <c r="AJ174" s="158"/>
      <c r="AK174" s="158"/>
      <c r="AL174" s="158"/>
      <c r="AM174" s="158"/>
      <c r="AN174" s="158"/>
      <c r="AO174" s="158"/>
      <c r="AP174" s="158"/>
      <c r="AQ174" s="158"/>
      <c r="AR174" s="158"/>
      <c r="AS174" s="158"/>
      <c r="AT174" s="158"/>
      <c r="AU174" s="156">
        <f t="shared" si="4"/>
        <v>0</v>
      </c>
    </row>
    <row r="175" spans="1:47" s="156" customFormat="1" ht="30" x14ac:dyDescent="0.25">
      <c r="A175" s="156">
        <v>282</v>
      </c>
      <c r="B175" s="148" t="s">
        <v>1749</v>
      </c>
      <c r="C175" s="150" t="s">
        <v>1710</v>
      </c>
      <c r="D175" s="157"/>
      <c r="E175" s="148" t="s">
        <v>1750</v>
      </c>
      <c r="F175" s="148" t="s">
        <v>1751</v>
      </c>
      <c r="G175" s="150">
        <v>2875</v>
      </c>
      <c r="H175" s="148" t="s">
        <v>104</v>
      </c>
      <c r="I175" s="148" t="s">
        <v>1752</v>
      </c>
      <c r="J175" s="148" t="s">
        <v>104</v>
      </c>
      <c r="K175" s="148" t="s">
        <v>120</v>
      </c>
      <c r="L175" s="148" t="s">
        <v>104</v>
      </c>
      <c r="M175" s="148" t="s">
        <v>1242</v>
      </c>
      <c r="N175" s="148" t="s">
        <v>107</v>
      </c>
      <c r="P175" s="150">
        <v>2</v>
      </c>
      <c r="Q175" s="148" t="s">
        <v>1753</v>
      </c>
      <c r="R175" s="150">
        <v>0</v>
      </c>
      <c r="S175" s="150">
        <v>0</v>
      </c>
      <c r="T175" s="150">
        <v>0</v>
      </c>
      <c r="U175" s="150">
        <v>0</v>
      </c>
      <c r="V175" s="157"/>
      <c r="W175" s="150">
        <v>2</v>
      </c>
      <c r="X175" s="150">
        <v>0</v>
      </c>
      <c r="Y175" s="150">
        <v>2</v>
      </c>
      <c r="Z175" s="150">
        <v>0</v>
      </c>
      <c r="AA175" s="150">
        <v>0</v>
      </c>
      <c r="AB175" s="150">
        <v>2</v>
      </c>
      <c r="AC175" s="150">
        <v>2</v>
      </c>
      <c r="AD175" s="148" t="s">
        <v>104</v>
      </c>
      <c r="AE175" s="148" t="s">
        <v>212</v>
      </c>
      <c r="AF175" s="148" t="s">
        <v>104</v>
      </c>
      <c r="AG175" s="148" t="s">
        <v>104</v>
      </c>
      <c r="AI175" s="153" t="s">
        <v>115</v>
      </c>
      <c r="AJ175" s="158"/>
      <c r="AK175" s="158"/>
      <c r="AL175" s="158"/>
      <c r="AM175" s="158"/>
      <c r="AN175" s="158"/>
      <c r="AO175" s="158"/>
      <c r="AP175" s="158"/>
      <c r="AQ175" s="158"/>
      <c r="AR175" s="158"/>
      <c r="AS175" s="158"/>
      <c r="AT175" s="158"/>
      <c r="AU175" s="156">
        <f t="shared" si="4"/>
        <v>0</v>
      </c>
    </row>
    <row r="176" spans="1:47" s="156" customFormat="1" ht="30" x14ac:dyDescent="0.25">
      <c r="A176" s="156">
        <v>288</v>
      </c>
      <c r="B176" s="148" t="s">
        <v>1780</v>
      </c>
      <c r="C176" s="150" t="s">
        <v>1710</v>
      </c>
      <c r="D176" s="157"/>
      <c r="E176" s="148" t="s">
        <v>1781</v>
      </c>
      <c r="F176" s="148" t="s">
        <v>1782</v>
      </c>
      <c r="G176" s="150">
        <v>2882</v>
      </c>
      <c r="H176" s="148" t="s">
        <v>104</v>
      </c>
      <c r="I176" s="148" t="s">
        <v>1783</v>
      </c>
      <c r="J176" s="148" t="s">
        <v>104</v>
      </c>
      <c r="K176" s="148" t="s">
        <v>1784</v>
      </c>
      <c r="L176" s="148" t="s">
        <v>901</v>
      </c>
      <c r="M176" s="148" t="s">
        <v>314</v>
      </c>
      <c r="N176" s="148" t="s">
        <v>104</v>
      </c>
      <c r="P176" s="150">
        <v>2</v>
      </c>
      <c r="Q176" s="148" t="s">
        <v>1785</v>
      </c>
      <c r="R176" s="150">
        <v>0</v>
      </c>
      <c r="S176" s="150">
        <v>0</v>
      </c>
      <c r="T176" s="150">
        <v>0</v>
      </c>
      <c r="U176" s="150">
        <v>0</v>
      </c>
      <c r="V176" s="157"/>
      <c r="W176" s="150">
        <v>2</v>
      </c>
      <c r="X176" s="150">
        <v>0</v>
      </c>
      <c r="Y176" s="150">
        <v>2</v>
      </c>
      <c r="Z176" s="150">
        <v>0</v>
      </c>
      <c r="AA176" s="150">
        <v>0</v>
      </c>
      <c r="AB176" s="150">
        <v>2</v>
      </c>
      <c r="AC176" s="150">
        <v>2</v>
      </c>
      <c r="AD176" s="148" t="s">
        <v>104</v>
      </c>
      <c r="AE176" s="148" t="s">
        <v>212</v>
      </c>
      <c r="AF176" s="148" t="s">
        <v>104</v>
      </c>
      <c r="AG176" s="148" t="s">
        <v>104</v>
      </c>
      <c r="AI176" s="153" t="s">
        <v>115</v>
      </c>
      <c r="AJ176" s="158"/>
      <c r="AK176" s="158"/>
      <c r="AL176" s="158"/>
      <c r="AM176" s="158"/>
      <c r="AN176" s="158"/>
      <c r="AO176" s="158"/>
      <c r="AP176" s="158"/>
      <c r="AQ176" s="158"/>
      <c r="AR176" s="158"/>
      <c r="AS176" s="158"/>
      <c r="AT176" s="158"/>
      <c r="AU176" s="156">
        <f t="shared" si="4"/>
        <v>0</v>
      </c>
    </row>
    <row r="177" spans="1:47" s="156" customFormat="1" x14ac:dyDescent="0.25">
      <c r="A177" s="156">
        <v>293</v>
      </c>
      <c r="B177" s="148" t="s">
        <v>1805</v>
      </c>
      <c r="C177" s="150" t="s">
        <v>1710</v>
      </c>
      <c r="D177" s="157"/>
      <c r="E177" s="148" t="s">
        <v>1806</v>
      </c>
      <c r="F177" s="148" t="s">
        <v>1807</v>
      </c>
      <c r="G177" s="150">
        <v>2888</v>
      </c>
      <c r="H177" s="148" t="s">
        <v>104</v>
      </c>
      <c r="I177" s="148" t="s">
        <v>1808</v>
      </c>
      <c r="J177" s="148" t="s">
        <v>104</v>
      </c>
      <c r="K177" s="148" t="s">
        <v>1425</v>
      </c>
      <c r="L177" s="148" t="s">
        <v>327</v>
      </c>
      <c r="M177" s="148" t="s">
        <v>1280</v>
      </c>
      <c r="N177" s="148" t="s">
        <v>104</v>
      </c>
      <c r="P177" s="150">
        <v>2</v>
      </c>
      <c r="Q177" s="148" t="s">
        <v>1809</v>
      </c>
      <c r="R177" s="150">
        <v>0</v>
      </c>
      <c r="S177" s="150">
        <v>0</v>
      </c>
      <c r="T177" s="150">
        <v>2</v>
      </c>
      <c r="U177" s="150">
        <v>2</v>
      </c>
      <c r="V177" s="157"/>
      <c r="W177" s="150">
        <v>0</v>
      </c>
      <c r="X177" s="150">
        <v>2</v>
      </c>
      <c r="Y177" s="150">
        <v>2</v>
      </c>
      <c r="Z177" s="150">
        <v>0</v>
      </c>
      <c r="AA177" s="150">
        <v>0</v>
      </c>
      <c r="AB177" s="150">
        <v>2</v>
      </c>
      <c r="AC177" s="150">
        <v>2</v>
      </c>
      <c r="AD177" s="148" t="s">
        <v>104</v>
      </c>
      <c r="AE177" s="148" t="s">
        <v>108</v>
      </c>
      <c r="AF177" s="148" t="s">
        <v>104</v>
      </c>
      <c r="AG177" s="148" t="s">
        <v>104</v>
      </c>
      <c r="AI177" s="153" t="s">
        <v>115</v>
      </c>
      <c r="AJ177" s="158"/>
      <c r="AK177" s="158"/>
      <c r="AL177" s="158"/>
      <c r="AM177" s="158"/>
      <c r="AN177" s="158"/>
      <c r="AO177" s="158"/>
      <c r="AP177" s="158"/>
      <c r="AQ177" s="158"/>
      <c r="AR177" s="158"/>
      <c r="AS177" s="158"/>
      <c r="AT177" s="158"/>
      <c r="AU177" s="156">
        <f t="shared" si="4"/>
        <v>0</v>
      </c>
    </row>
    <row r="178" spans="1:47" s="156" customFormat="1" ht="45" x14ac:dyDescent="0.25">
      <c r="A178" s="156">
        <v>303</v>
      </c>
      <c r="B178" s="148" t="s">
        <v>1854</v>
      </c>
      <c r="C178" s="150" t="s">
        <v>1710</v>
      </c>
      <c r="D178" s="157"/>
      <c r="E178" s="148" t="s">
        <v>1855</v>
      </c>
      <c r="F178" s="148" t="s">
        <v>1856</v>
      </c>
      <c r="G178" s="150">
        <v>2898</v>
      </c>
      <c r="H178" s="148" t="s">
        <v>104</v>
      </c>
      <c r="I178" s="148" t="s">
        <v>588</v>
      </c>
      <c r="J178" s="148" t="s">
        <v>104</v>
      </c>
      <c r="K178" s="148" t="s">
        <v>1857</v>
      </c>
      <c r="L178" s="148" t="s">
        <v>104</v>
      </c>
      <c r="M178" s="148" t="s">
        <v>957</v>
      </c>
      <c r="N178" s="148" t="s">
        <v>111</v>
      </c>
      <c r="P178" s="150">
        <v>2</v>
      </c>
      <c r="Q178" s="148" t="s">
        <v>1858</v>
      </c>
      <c r="R178" s="150">
        <v>0</v>
      </c>
      <c r="S178" s="150">
        <v>0</v>
      </c>
      <c r="T178" s="150">
        <v>0</v>
      </c>
      <c r="U178" s="150">
        <v>0</v>
      </c>
      <c r="V178" s="157"/>
      <c r="W178" s="150">
        <v>2</v>
      </c>
      <c r="X178" s="150">
        <v>0</v>
      </c>
      <c r="Y178" s="150">
        <v>2</v>
      </c>
      <c r="Z178" s="150">
        <v>2</v>
      </c>
      <c r="AA178" s="150">
        <v>0</v>
      </c>
      <c r="AB178" s="150">
        <v>4</v>
      </c>
      <c r="AC178" s="150">
        <v>2</v>
      </c>
      <c r="AD178" s="148" t="s">
        <v>104</v>
      </c>
      <c r="AE178" s="148" t="s">
        <v>341</v>
      </c>
      <c r="AF178" s="148" t="s">
        <v>104</v>
      </c>
      <c r="AG178" s="148" t="s">
        <v>104</v>
      </c>
      <c r="AH178" s="157"/>
      <c r="AI178" s="153" t="s">
        <v>115</v>
      </c>
      <c r="AJ178" s="158"/>
      <c r="AK178" s="158"/>
      <c r="AL178" s="158"/>
      <c r="AM178" s="158"/>
      <c r="AN178" s="158"/>
      <c r="AO178" s="158"/>
      <c r="AP178" s="158"/>
      <c r="AQ178" s="158"/>
      <c r="AR178" s="158"/>
      <c r="AS178" s="158"/>
      <c r="AT178" s="158"/>
      <c r="AU178" s="156">
        <f t="shared" si="4"/>
        <v>0</v>
      </c>
    </row>
    <row r="179" spans="1:47" s="156" customFormat="1" ht="30" x14ac:dyDescent="0.25">
      <c r="A179" s="156">
        <v>315</v>
      </c>
      <c r="B179" s="148" t="s">
        <v>1911</v>
      </c>
      <c r="C179" s="150" t="s">
        <v>1710</v>
      </c>
      <c r="D179" s="157"/>
      <c r="E179" s="148" t="s">
        <v>1912</v>
      </c>
      <c r="F179" s="148" t="s">
        <v>1913</v>
      </c>
      <c r="G179" s="150">
        <v>2911</v>
      </c>
      <c r="H179" s="148" t="s">
        <v>104</v>
      </c>
      <c r="I179" s="148" t="s">
        <v>1914</v>
      </c>
      <c r="J179" s="148" t="s">
        <v>104</v>
      </c>
      <c r="K179" s="148" t="s">
        <v>182</v>
      </c>
      <c r="L179" s="148" t="s">
        <v>104</v>
      </c>
      <c r="M179" s="148" t="s">
        <v>957</v>
      </c>
      <c r="N179" s="148" t="s">
        <v>111</v>
      </c>
      <c r="P179" s="150">
        <v>2</v>
      </c>
      <c r="Q179" s="148" t="s">
        <v>1915</v>
      </c>
      <c r="R179" s="150">
        <v>0</v>
      </c>
      <c r="S179" s="150">
        <v>0</v>
      </c>
      <c r="T179" s="150">
        <v>2</v>
      </c>
      <c r="U179" s="150">
        <v>2</v>
      </c>
      <c r="V179" s="157"/>
      <c r="W179" s="150">
        <v>0</v>
      </c>
      <c r="X179" s="150">
        <v>2</v>
      </c>
      <c r="Y179" s="150">
        <v>2</v>
      </c>
      <c r="Z179" s="150">
        <v>0</v>
      </c>
      <c r="AA179" s="150">
        <v>0</v>
      </c>
      <c r="AB179" s="150">
        <v>2</v>
      </c>
      <c r="AC179" s="150">
        <v>2</v>
      </c>
      <c r="AD179" s="148" t="s">
        <v>104</v>
      </c>
      <c r="AE179" s="148" t="s">
        <v>212</v>
      </c>
      <c r="AF179" s="148" t="s">
        <v>104</v>
      </c>
      <c r="AG179" s="148" t="s">
        <v>104</v>
      </c>
      <c r="AI179" s="153" t="s">
        <v>115</v>
      </c>
      <c r="AJ179" s="158"/>
      <c r="AK179" s="158"/>
      <c r="AL179" s="158"/>
      <c r="AM179" s="158"/>
      <c r="AN179" s="158"/>
      <c r="AO179" s="158"/>
      <c r="AP179" s="158"/>
      <c r="AQ179" s="158"/>
      <c r="AR179" s="158"/>
      <c r="AS179" s="158"/>
      <c r="AT179" s="158"/>
      <c r="AU179" s="156">
        <f t="shared" si="4"/>
        <v>0</v>
      </c>
    </row>
    <row r="180" spans="1:47" s="156" customFormat="1" ht="60" x14ac:dyDescent="0.25">
      <c r="A180" s="156">
        <v>321</v>
      </c>
      <c r="B180" s="148" t="s">
        <v>1939</v>
      </c>
      <c r="C180" s="150" t="s">
        <v>1710</v>
      </c>
      <c r="D180" s="157"/>
      <c r="E180" s="148" t="s">
        <v>1940</v>
      </c>
      <c r="F180" s="148" t="s">
        <v>1941</v>
      </c>
      <c r="G180" s="150">
        <v>2918</v>
      </c>
      <c r="H180" s="148" t="s">
        <v>104</v>
      </c>
      <c r="I180" s="148" t="s">
        <v>1351</v>
      </c>
      <c r="J180" s="148" t="s">
        <v>104</v>
      </c>
      <c r="K180" s="148" t="s">
        <v>1942</v>
      </c>
      <c r="L180" s="148" t="s">
        <v>104</v>
      </c>
      <c r="M180" s="148" t="s">
        <v>955</v>
      </c>
      <c r="N180" s="148" t="s">
        <v>111</v>
      </c>
      <c r="P180" s="150">
        <v>2</v>
      </c>
      <c r="Q180" s="148" t="s">
        <v>1943</v>
      </c>
      <c r="R180" s="150">
        <v>0</v>
      </c>
      <c r="S180" s="150">
        <v>0</v>
      </c>
      <c r="T180" s="150">
        <v>0</v>
      </c>
      <c r="U180" s="150">
        <v>0</v>
      </c>
      <c r="V180" s="157"/>
      <c r="W180" s="150">
        <v>2</v>
      </c>
      <c r="X180" s="150">
        <v>0</v>
      </c>
      <c r="Y180" s="150">
        <v>2</v>
      </c>
      <c r="Z180" s="150">
        <v>0</v>
      </c>
      <c r="AA180" s="150">
        <v>0</v>
      </c>
      <c r="AB180" s="150">
        <v>2</v>
      </c>
      <c r="AC180" s="150">
        <v>2</v>
      </c>
      <c r="AD180" s="148" t="s">
        <v>104</v>
      </c>
      <c r="AE180" s="148" t="s">
        <v>303</v>
      </c>
      <c r="AF180" s="148" t="s">
        <v>104</v>
      </c>
      <c r="AG180" s="148" t="s">
        <v>104</v>
      </c>
      <c r="AI180" s="153" t="s">
        <v>115</v>
      </c>
      <c r="AJ180" s="158"/>
      <c r="AK180" s="158"/>
      <c r="AL180" s="158"/>
      <c r="AM180" s="158"/>
      <c r="AN180" s="158"/>
      <c r="AO180" s="158"/>
      <c r="AP180" s="158"/>
      <c r="AQ180" s="158"/>
      <c r="AR180" s="158"/>
      <c r="AS180" s="158"/>
      <c r="AT180" s="158"/>
      <c r="AU180" s="156">
        <f t="shared" si="4"/>
        <v>0</v>
      </c>
    </row>
    <row r="181" spans="1:47" s="156" customFormat="1" ht="60" x14ac:dyDescent="0.25">
      <c r="A181" s="156">
        <v>324</v>
      </c>
      <c r="B181" s="148" t="s">
        <v>1954</v>
      </c>
      <c r="C181" s="150" t="s">
        <v>1710</v>
      </c>
      <c r="D181" s="157"/>
      <c r="E181" s="148" t="s">
        <v>1955</v>
      </c>
      <c r="F181" s="148" t="s">
        <v>1956</v>
      </c>
      <c r="G181" s="150">
        <v>2922</v>
      </c>
      <c r="H181" s="148" t="s">
        <v>104</v>
      </c>
      <c r="I181" s="148" t="s">
        <v>1957</v>
      </c>
      <c r="J181" s="148" t="s">
        <v>104</v>
      </c>
      <c r="K181" s="148" t="s">
        <v>1621</v>
      </c>
      <c r="L181" s="148" t="s">
        <v>34</v>
      </c>
      <c r="M181" s="148" t="s">
        <v>1053</v>
      </c>
      <c r="N181" s="148" t="s">
        <v>104</v>
      </c>
      <c r="P181" s="150">
        <v>2</v>
      </c>
      <c r="Q181" s="148" t="s">
        <v>1958</v>
      </c>
      <c r="R181" s="150">
        <v>0</v>
      </c>
      <c r="S181" s="150">
        <v>0</v>
      </c>
      <c r="T181" s="150">
        <v>0</v>
      </c>
      <c r="U181" s="150">
        <v>0</v>
      </c>
      <c r="V181" s="157"/>
      <c r="W181" s="150">
        <v>2</v>
      </c>
      <c r="X181" s="150">
        <v>0</v>
      </c>
      <c r="Y181" s="150">
        <v>2</v>
      </c>
      <c r="Z181" s="150">
        <v>0</v>
      </c>
      <c r="AA181" s="150">
        <v>0</v>
      </c>
      <c r="AB181" s="150">
        <v>2</v>
      </c>
      <c r="AC181" s="150">
        <v>2</v>
      </c>
      <c r="AD181" s="148" t="s">
        <v>104</v>
      </c>
      <c r="AE181" s="148" t="s">
        <v>258</v>
      </c>
      <c r="AF181" s="148" t="s">
        <v>104</v>
      </c>
      <c r="AG181" s="148" t="s">
        <v>104</v>
      </c>
      <c r="AI181" s="153" t="s">
        <v>115</v>
      </c>
      <c r="AJ181" s="158"/>
      <c r="AK181" s="158"/>
      <c r="AL181" s="158"/>
      <c r="AM181" s="158"/>
      <c r="AN181" s="158"/>
      <c r="AO181" s="158"/>
      <c r="AP181" s="158"/>
      <c r="AQ181" s="158"/>
      <c r="AR181" s="158"/>
      <c r="AS181" s="158"/>
      <c r="AT181" s="158"/>
      <c r="AU181" s="156">
        <f t="shared" si="4"/>
        <v>0</v>
      </c>
    </row>
    <row r="182" spans="1:47" s="156" customFormat="1" ht="30" x14ac:dyDescent="0.25">
      <c r="A182" s="156">
        <v>327</v>
      </c>
      <c r="B182" s="148" t="s">
        <v>1969</v>
      </c>
      <c r="C182" s="150" t="s">
        <v>1710</v>
      </c>
      <c r="D182" s="157"/>
      <c r="E182" s="148" t="s">
        <v>1970</v>
      </c>
      <c r="F182" s="148" t="s">
        <v>1971</v>
      </c>
      <c r="G182" s="150">
        <v>2925</v>
      </c>
      <c r="H182" s="148" t="s">
        <v>104</v>
      </c>
      <c r="I182" s="148" t="s">
        <v>1972</v>
      </c>
      <c r="J182" s="148" t="s">
        <v>104</v>
      </c>
      <c r="K182" s="148" t="s">
        <v>120</v>
      </c>
      <c r="L182" s="148" t="s">
        <v>274</v>
      </c>
      <c r="M182" s="148" t="s">
        <v>1053</v>
      </c>
      <c r="N182" s="148" t="s">
        <v>104</v>
      </c>
      <c r="P182" s="150">
        <v>2</v>
      </c>
      <c r="Q182" s="148" t="s">
        <v>1973</v>
      </c>
      <c r="R182" s="150">
        <v>0</v>
      </c>
      <c r="S182" s="150">
        <v>0</v>
      </c>
      <c r="T182" s="150">
        <v>0</v>
      </c>
      <c r="U182" s="150">
        <v>0</v>
      </c>
      <c r="V182" s="157"/>
      <c r="W182" s="150">
        <v>2</v>
      </c>
      <c r="X182" s="150">
        <v>0</v>
      </c>
      <c r="Y182" s="150">
        <v>2</v>
      </c>
      <c r="Z182" s="150">
        <v>0</v>
      </c>
      <c r="AA182" s="150">
        <v>0</v>
      </c>
      <c r="AB182" s="150">
        <v>2</v>
      </c>
      <c r="AC182" s="150">
        <v>2</v>
      </c>
      <c r="AD182" s="148" t="s">
        <v>104</v>
      </c>
      <c r="AE182" s="148" t="s">
        <v>108</v>
      </c>
      <c r="AF182" s="148" t="s">
        <v>104</v>
      </c>
      <c r="AG182" s="148" t="s">
        <v>104</v>
      </c>
      <c r="AI182" s="153" t="s">
        <v>115</v>
      </c>
      <c r="AJ182" s="158"/>
      <c r="AK182" s="158"/>
      <c r="AL182" s="158"/>
      <c r="AM182" s="158"/>
      <c r="AN182" s="158"/>
      <c r="AO182" s="158"/>
      <c r="AP182" s="158"/>
      <c r="AQ182" s="158"/>
      <c r="AR182" s="158"/>
      <c r="AS182" s="158"/>
      <c r="AT182" s="158"/>
      <c r="AU182" s="156">
        <f t="shared" si="4"/>
        <v>0</v>
      </c>
    </row>
    <row r="183" spans="1:47" s="156" customFormat="1" x14ac:dyDescent="0.25">
      <c r="A183" s="156">
        <v>331</v>
      </c>
      <c r="B183" s="148" t="s">
        <v>1990</v>
      </c>
      <c r="C183" s="150" t="s">
        <v>1710</v>
      </c>
      <c r="D183" s="157"/>
      <c r="E183" s="148" t="s">
        <v>1991</v>
      </c>
      <c r="F183" s="148" t="s">
        <v>1992</v>
      </c>
      <c r="G183" s="150">
        <v>2931</v>
      </c>
      <c r="H183" s="148" t="s">
        <v>104</v>
      </c>
      <c r="I183" s="148" t="s">
        <v>1993</v>
      </c>
      <c r="J183" s="148" t="s">
        <v>104</v>
      </c>
      <c r="K183" s="148" t="s">
        <v>120</v>
      </c>
      <c r="L183" s="148" t="s">
        <v>297</v>
      </c>
      <c r="M183" s="148" t="s">
        <v>314</v>
      </c>
      <c r="N183" s="148" t="s">
        <v>104</v>
      </c>
      <c r="P183" s="150">
        <v>2</v>
      </c>
      <c r="Q183" s="148" t="s">
        <v>1994</v>
      </c>
      <c r="R183" s="150">
        <v>0</v>
      </c>
      <c r="S183" s="150">
        <v>0</v>
      </c>
      <c r="T183" s="150">
        <v>2</v>
      </c>
      <c r="U183" s="150">
        <v>2</v>
      </c>
      <c r="V183" s="157"/>
      <c r="W183" s="150">
        <v>0</v>
      </c>
      <c r="X183" s="150">
        <v>2</v>
      </c>
      <c r="Y183" s="150">
        <v>2</v>
      </c>
      <c r="Z183" s="150">
        <v>0</v>
      </c>
      <c r="AA183" s="150">
        <v>0</v>
      </c>
      <c r="AB183" s="150">
        <v>0</v>
      </c>
      <c r="AC183" s="150">
        <v>0</v>
      </c>
      <c r="AD183" s="148" t="s">
        <v>104</v>
      </c>
      <c r="AE183" s="148" t="s">
        <v>108</v>
      </c>
      <c r="AF183" s="148" t="s">
        <v>104</v>
      </c>
      <c r="AG183" s="148" t="s">
        <v>104</v>
      </c>
      <c r="AI183" s="153" t="s">
        <v>151</v>
      </c>
      <c r="AJ183" s="158"/>
      <c r="AK183" s="158"/>
      <c r="AL183" s="158"/>
      <c r="AM183" s="158"/>
      <c r="AN183" s="158"/>
      <c r="AO183" s="158"/>
      <c r="AP183" s="158"/>
      <c r="AQ183" s="158"/>
      <c r="AR183" s="158"/>
      <c r="AS183" s="158"/>
      <c r="AT183" s="158"/>
      <c r="AU183" s="156">
        <f t="shared" si="4"/>
        <v>0</v>
      </c>
    </row>
    <row r="184" spans="1:47" s="156" customFormat="1" ht="30" x14ac:dyDescent="0.25">
      <c r="A184" s="156">
        <v>333</v>
      </c>
      <c r="B184" s="148" t="s">
        <v>2001</v>
      </c>
      <c r="C184" s="150" t="s">
        <v>1710</v>
      </c>
      <c r="D184" s="157"/>
      <c r="E184" s="148" t="s">
        <v>2002</v>
      </c>
      <c r="F184" s="148" t="s">
        <v>2003</v>
      </c>
      <c r="G184" s="150">
        <v>2938</v>
      </c>
      <c r="H184" s="148" t="s">
        <v>104</v>
      </c>
      <c r="I184" s="148" t="s">
        <v>2004</v>
      </c>
      <c r="J184" s="148" t="s">
        <v>104</v>
      </c>
      <c r="K184" s="148" t="s">
        <v>377</v>
      </c>
      <c r="L184" s="148" t="s">
        <v>127</v>
      </c>
      <c r="M184" s="148" t="s">
        <v>944</v>
      </c>
      <c r="N184" s="148" t="s">
        <v>127</v>
      </c>
      <c r="P184" s="150">
        <v>2</v>
      </c>
      <c r="Q184" s="148" t="s">
        <v>2005</v>
      </c>
      <c r="R184" s="150">
        <v>0</v>
      </c>
      <c r="S184" s="150">
        <v>0</v>
      </c>
      <c r="T184" s="150">
        <v>0</v>
      </c>
      <c r="U184" s="150">
        <v>0</v>
      </c>
      <c r="V184" s="157"/>
      <c r="W184" s="150">
        <v>2</v>
      </c>
      <c r="X184" s="150">
        <v>0</v>
      </c>
      <c r="Y184" s="150">
        <v>2</v>
      </c>
      <c r="Z184" s="150">
        <v>0</v>
      </c>
      <c r="AA184" s="150">
        <v>0</v>
      </c>
      <c r="AB184" s="150">
        <v>2</v>
      </c>
      <c r="AC184" s="150">
        <v>2</v>
      </c>
      <c r="AD184" s="148" t="s">
        <v>104</v>
      </c>
      <c r="AE184" s="148" t="s">
        <v>183</v>
      </c>
      <c r="AF184" s="148" t="s">
        <v>104</v>
      </c>
      <c r="AG184" s="148" t="s">
        <v>104</v>
      </c>
      <c r="AI184" s="153" t="s">
        <v>1032</v>
      </c>
      <c r="AJ184" s="158"/>
      <c r="AK184" s="158"/>
      <c r="AL184" s="158"/>
      <c r="AM184" s="158"/>
      <c r="AN184" s="158"/>
      <c r="AO184" s="158"/>
      <c r="AP184" s="158"/>
      <c r="AQ184" s="158"/>
      <c r="AR184" s="158"/>
      <c r="AS184" s="158"/>
      <c r="AT184" s="158"/>
      <c r="AU184" s="156">
        <f t="shared" si="4"/>
        <v>0</v>
      </c>
    </row>
    <row r="185" spans="1:47" s="156" customFormat="1" ht="45" x14ac:dyDescent="0.25">
      <c r="A185" s="156">
        <v>7</v>
      </c>
      <c r="B185" s="148" t="s">
        <v>945</v>
      </c>
      <c r="C185" s="150" t="s">
        <v>943</v>
      </c>
      <c r="D185" s="149">
        <v>38260</v>
      </c>
      <c r="E185" s="148" t="s">
        <v>279</v>
      </c>
      <c r="F185" s="148" t="s">
        <v>280</v>
      </c>
      <c r="G185" s="150">
        <v>1787</v>
      </c>
      <c r="H185" s="148" t="s">
        <v>930</v>
      </c>
      <c r="I185" s="148" t="s">
        <v>281</v>
      </c>
      <c r="J185" s="148" t="s">
        <v>281</v>
      </c>
      <c r="K185" s="148" t="s">
        <v>104</v>
      </c>
      <c r="L185" s="148" t="s">
        <v>282</v>
      </c>
      <c r="M185" s="148" t="s">
        <v>37</v>
      </c>
      <c r="N185" s="148" t="s">
        <v>104</v>
      </c>
      <c r="P185" s="150">
        <v>1</v>
      </c>
      <c r="Q185" s="148" t="s">
        <v>285</v>
      </c>
      <c r="R185" s="150">
        <v>0</v>
      </c>
      <c r="S185" s="150">
        <v>0</v>
      </c>
      <c r="T185" s="150">
        <v>0</v>
      </c>
      <c r="U185" s="150">
        <v>1</v>
      </c>
      <c r="V185" s="149">
        <v>40086</v>
      </c>
      <c r="W185" s="150">
        <v>0</v>
      </c>
      <c r="X185" s="150">
        <v>1</v>
      </c>
      <c r="Y185" s="150">
        <v>1</v>
      </c>
      <c r="Z185" s="150">
        <v>0</v>
      </c>
      <c r="AA185" s="150">
        <v>0</v>
      </c>
      <c r="AB185" s="150">
        <v>1</v>
      </c>
      <c r="AC185" s="150">
        <v>1</v>
      </c>
      <c r="AD185" s="148" t="s">
        <v>112</v>
      </c>
      <c r="AE185" s="148" t="s">
        <v>283</v>
      </c>
      <c r="AF185" s="148" t="s">
        <v>931</v>
      </c>
      <c r="AG185" s="148" t="s">
        <v>284</v>
      </c>
      <c r="AH185" s="155">
        <v>40268</v>
      </c>
      <c r="AI185" s="153" t="s">
        <v>148</v>
      </c>
      <c r="AJ185" s="158"/>
      <c r="AK185" s="158"/>
      <c r="AL185" s="158"/>
      <c r="AM185" s="158"/>
      <c r="AN185" s="158"/>
      <c r="AO185" s="158"/>
      <c r="AP185" s="158"/>
      <c r="AQ185" s="158"/>
      <c r="AR185" s="158"/>
      <c r="AS185" s="158"/>
      <c r="AT185" s="158"/>
      <c r="AU185" s="156">
        <f t="shared" si="4"/>
        <v>0</v>
      </c>
    </row>
    <row r="186" spans="1:47" s="156" customFormat="1" ht="45" x14ac:dyDescent="0.25">
      <c r="A186" s="156">
        <v>15</v>
      </c>
      <c r="B186" s="148" t="s">
        <v>960</v>
      </c>
      <c r="C186" s="150" t="s">
        <v>961</v>
      </c>
      <c r="D186" s="149">
        <v>41198</v>
      </c>
      <c r="E186" s="148" t="s">
        <v>962</v>
      </c>
      <c r="F186" s="148" t="s">
        <v>963</v>
      </c>
      <c r="G186" s="150">
        <v>2091</v>
      </c>
      <c r="H186" s="148" t="s">
        <v>930</v>
      </c>
      <c r="I186" s="148" t="s">
        <v>964</v>
      </c>
      <c r="J186" s="148" t="s">
        <v>964</v>
      </c>
      <c r="K186" s="148" t="s">
        <v>406</v>
      </c>
      <c r="L186" s="148" t="s">
        <v>327</v>
      </c>
      <c r="M186" s="148" t="s">
        <v>104</v>
      </c>
      <c r="N186" s="148" t="s">
        <v>104</v>
      </c>
      <c r="P186" s="150">
        <v>1</v>
      </c>
      <c r="Q186" s="148" t="s">
        <v>286</v>
      </c>
      <c r="R186" s="150">
        <v>0</v>
      </c>
      <c r="S186" s="150">
        <v>0</v>
      </c>
      <c r="T186" s="150">
        <v>0</v>
      </c>
      <c r="U186" s="150">
        <v>0</v>
      </c>
      <c r="V186" s="149">
        <v>42043</v>
      </c>
      <c r="W186" s="150">
        <v>1</v>
      </c>
      <c r="X186" s="150">
        <v>0</v>
      </c>
      <c r="Y186" s="150">
        <v>1</v>
      </c>
      <c r="Z186" s="150">
        <v>0</v>
      </c>
      <c r="AA186" s="150">
        <v>1</v>
      </c>
      <c r="AB186" s="150">
        <v>1</v>
      </c>
      <c r="AC186" s="150">
        <v>0</v>
      </c>
      <c r="AD186" s="148" t="s">
        <v>112</v>
      </c>
      <c r="AE186" s="148" t="s">
        <v>200</v>
      </c>
      <c r="AF186" s="148" t="s">
        <v>937</v>
      </c>
      <c r="AG186" s="148" t="s">
        <v>104</v>
      </c>
      <c r="AI186" s="153" t="s">
        <v>965</v>
      </c>
      <c r="AJ186" s="158"/>
      <c r="AK186" s="158"/>
      <c r="AL186" s="158"/>
      <c r="AM186" s="158"/>
      <c r="AN186" s="158"/>
      <c r="AO186" s="158"/>
      <c r="AP186" s="158"/>
      <c r="AQ186" s="158"/>
      <c r="AR186" s="158"/>
      <c r="AS186" s="158"/>
      <c r="AT186" s="158"/>
      <c r="AU186" s="156">
        <f t="shared" si="4"/>
        <v>0</v>
      </c>
    </row>
    <row r="187" spans="1:47" s="156" customFormat="1" ht="45" x14ac:dyDescent="0.25">
      <c r="A187" s="156">
        <v>16</v>
      </c>
      <c r="B187" s="148" t="s">
        <v>966</v>
      </c>
      <c r="C187" s="150" t="s">
        <v>939</v>
      </c>
      <c r="D187" s="149">
        <v>42311</v>
      </c>
      <c r="E187" s="148" t="s">
        <v>287</v>
      </c>
      <c r="F187" s="148" t="s">
        <v>288</v>
      </c>
      <c r="G187" s="150">
        <v>2625</v>
      </c>
      <c r="H187" s="148" t="s">
        <v>104</v>
      </c>
      <c r="I187" s="148" t="s">
        <v>289</v>
      </c>
      <c r="J187" s="148" t="s">
        <v>290</v>
      </c>
      <c r="K187" s="148" t="s">
        <v>291</v>
      </c>
      <c r="L187" s="148" t="s">
        <v>104</v>
      </c>
      <c r="M187" s="148" t="s">
        <v>967</v>
      </c>
      <c r="N187" s="148" t="s">
        <v>107</v>
      </c>
      <c r="P187" s="150">
        <v>1</v>
      </c>
      <c r="Q187" s="148" t="s">
        <v>292</v>
      </c>
      <c r="R187" s="150">
        <v>0</v>
      </c>
      <c r="S187" s="150">
        <v>0</v>
      </c>
      <c r="T187" s="150">
        <v>0</v>
      </c>
      <c r="U187" s="150">
        <v>1</v>
      </c>
      <c r="V187" s="149">
        <v>43407</v>
      </c>
      <c r="W187" s="150">
        <v>0</v>
      </c>
      <c r="X187" s="150">
        <v>1</v>
      </c>
      <c r="Y187" s="150">
        <v>1</v>
      </c>
      <c r="Z187" s="150">
        <v>0</v>
      </c>
      <c r="AA187" s="150">
        <v>0</v>
      </c>
      <c r="AB187" s="150">
        <v>1</v>
      </c>
      <c r="AC187" s="150">
        <v>0</v>
      </c>
      <c r="AD187" s="148" t="s">
        <v>112</v>
      </c>
      <c r="AE187" s="148" t="s">
        <v>200</v>
      </c>
      <c r="AF187" s="148" t="s">
        <v>104</v>
      </c>
      <c r="AG187" s="148" t="s">
        <v>104</v>
      </c>
      <c r="AH187" s="155">
        <v>42825</v>
      </c>
      <c r="AI187" s="153" t="s">
        <v>148</v>
      </c>
      <c r="AJ187" s="158"/>
      <c r="AK187" s="158"/>
      <c r="AL187" s="158"/>
      <c r="AM187" s="158"/>
      <c r="AN187" s="158"/>
      <c r="AO187" s="158"/>
      <c r="AP187" s="158"/>
      <c r="AQ187" s="158"/>
      <c r="AR187" s="158"/>
      <c r="AS187" s="158"/>
      <c r="AT187" s="158"/>
      <c r="AU187" s="156">
        <f t="shared" si="4"/>
        <v>0</v>
      </c>
    </row>
    <row r="188" spans="1:47" s="156" customFormat="1" ht="45" x14ac:dyDescent="0.25">
      <c r="A188" s="156">
        <v>17</v>
      </c>
      <c r="B188" s="148" t="s">
        <v>1595</v>
      </c>
      <c r="C188" s="150" t="s">
        <v>961</v>
      </c>
      <c r="D188" s="149">
        <v>40548</v>
      </c>
      <c r="E188" s="148" t="s">
        <v>1596</v>
      </c>
      <c r="F188" s="148" t="s">
        <v>288</v>
      </c>
      <c r="G188" s="150">
        <v>2058</v>
      </c>
      <c r="H188" s="148" t="s">
        <v>930</v>
      </c>
      <c r="I188" s="148" t="s">
        <v>289</v>
      </c>
      <c r="J188" s="148" t="s">
        <v>289</v>
      </c>
      <c r="K188" s="148" t="s">
        <v>291</v>
      </c>
      <c r="L188" s="148" t="s">
        <v>104</v>
      </c>
      <c r="M188" s="148" t="s">
        <v>967</v>
      </c>
      <c r="N188" s="148" t="s">
        <v>107</v>
      </c>
      <c r="P188" s="150">
        <v>1</v>
      </c>
      <c r="Q188" s="148" t="s">
        <v>286</v>
      </c>
      <c r="R188" s="150">
        <v>0</v>
      </c>
      <c r="S188" s="150">
        <v>0</v>
      </c>
      <c r="T188" s="150">
        <v>0</v>
      </c>
      <c r="U188" s="150">
        <v>0</v>
      </c>
      <c r="V188" s="149">
        <v>41644</v>
      </c>
      <c r="W188" s="150">
        <v>1</v>
      </c>
      <c r="X188" s="150">
        <v>0</v>
      </c>
      <c r="Y188" s="150">
        <v>1</v>
      </c>
      <c r="Z188" s="150">
        <v>0</v>
      </c>
      <c r="AA188" s="150">
        <v>1</v>
      </c>
      <c r="AB188" s="150">
        <v>1</v>
      </c>
      <c r="AC188" s="150">
        <v>0</v>
      </c>
      <c r="AD188" s="148" t="s">
        <v>112</v>
      </c>
      <c r="AE188" s="148" t="s">
        <v>200</v>
      </c>
      <c r="AF188" s="148" t="s">
        <v>937</v>
      </c>
      <c r="AG188" s="148" t="s">
        <v>104</v>
      </c>
      <c r="AI188" s="153" t="s">
        <v>965</v>
      </c>
      <c r="AJ188" s="158"/>
      <c r="AK188" s="158"/>
      <c r="AL188" s="158"/>
      <c r="AM188" s="158"/>
      <c r="AN188" s="158"/>
      <c r="AO188" s="158"/>
      <c r="AP188" s="158"/>
      <c r="AQ188" s="158"/>
      <c r="AR188" s="158"/>
      <c r="AS188" s="158"/>
      <c r="AT188" s="158"/>
      <c r="AU188" s="156">
        <f t="shared" si="4"/>
        <v>0</v>
      </c>
    </row>
    <row r="189" spans="1:47" s="156" customFormat="1" ht="45" x14ac:dyDescent="0.25">
      <c r="A189" s="156">
        <v>20</v>
      </c>
      <c r="B189" s="148" t="s">
        <v>972</v>
      </c>
      <c r="C189" s="150" t="s">
        <v>969</v>
      </c>
      <c r="D189" s="149">
        <v>40912</v>
      </c>
      <c r="E189" s="148" t="s">
        <v>293</v>
      </c>
      <c r="F189" s="148" t="s">
        <v>294</v>
      </c>
      <c r="G189" s="150">
        <v>2128</v>
      </c>
      <c r="H189" s="148" t="s">
        <v>104</v>
      </c>
      <c r="I189" s="148" t="s">
        <v>295</v>
      </c>
      <c r="J189" s="148" t="s">
        <v>295</v>
      </c>
      <c r="K189" s="148" t="s">
        <v>296</v>
      </c>
      <c r="L189" s="148" t="s">
        <v>297</v>
      </c>
      <c r="M189" s="148" t="s">
        <v>104</v>
      </c>
      <c r="N189" s="148" t="s">
        <v>104</v>
      </c>
      <c r="P189" s="150">
        <v>1</v>
      </c>
      <c r="Q189" s="148" t="s">
        <v>286</v>
      </c>
      <c r="R189" s="150">
        <v>0</v>
      </c>
      <c r="S189" s="150">
        <v>0</v>
      </c>
      <c r="T189" s="150">
        <v>0</v>
      </c>
      <c r="U189" s="150">
        <v>1</v>
      </c>
      <c r="V189" s="149">
        <v>42008</v>
      </c>
      <c r="W189" s="150">
        <v>0</v>
      </c>
      <c r="X189" s="150">
        <v>1</v>
      </c>
      <c r="Y189" s="150">
        <v>1</v>
      </c>
      <c r="Z189" s="150">
        <v>0</v>
      </c>
      <c r="AA189" s="150">
        <v>1</v>
      </c>
      <c r="AB189" s="150">
        <v>1</v>
      </c>
      <c r="AC189" s="150">
        <v>0</v>
      </c>
      <c r="AD189" s="148" t="s">
        <v>112</v>
      </c>
      <c r="AE189" s="148" t="s">
        <v>200</v>
      </c>
      <c r="AF189" s="148" t="s">
        <v>937</v>
      </c>
      <c r="AG189" s="148" t="s">
        <v>104</v>
      </c>
      <c r="AH189" s="155">
        <v>41729</v>
      </c>
      <c r="AI189" s="153" t="s">
        <v>148</v>
      </c>
      <c r="AJ189" s="158"/>
      <c r="AK189" s="158"/>
      <c r="AL189" s="158"/>
      <c r="AM189" s="158"/>
      <c r="AN189" s="158"/>
      <c r="AO189" s="158"/>
      <c r="AP189" s="158"/>
      <c r="AQ189" s="158"/>
      <c r="AR189" s="158"/>
      <c r="AS189" s="158"/>
      <c r="AT189" s="158"/>
      <c r="AU189" s="156">
        <f t="shared" si="4"/>
        <v>0</v>
      </c>
    </row>
    <row r="190" spans="1:47" s="156" customFormat="1" ht="60" x14ac:dyDescent="0.25">
      <c r="A190" s="156">
        <v>23</v>
      </c>
      <c r="B190" s="148" t="s">
        <v>982</v>
      </c>
      <c r="C190" s="150" t="s">
        <v>939</v>
      </c>
      <c r="D190" s="149">
        <v>42403</v>
      </c>
      <c r="E190" s="148" t="s">
        <v>298</v>
      </c>
      <c r="F190" s="148" t="s">
        <v>299</v>
      </c>
      <c r="G190" s="150">
        <v>2675</v>
      </c>
      <c r="H190" s="148" t="s">
        <v>104</v>
      </c>
      <c r="I190" s="148" t="s">
        <v>300</v>
      </c>
      <c r="J190" s="148" t="s">
        <v>301</v>
      </c>
      <c r="K190" s="148" t="s">
        <v>302</v>
      </c>
      <c r="L190" s="148" t="s">
        <v>104</v>
      </c>
      <c r="M190" s="148" t="s">
        <v>936</v>
      </c>
      <c r="N190" s="148" t="s">
        <v>111</v>
      </c>
      <c r="P190" s="150">
        <v>1</v>
      </c>
      <c r="Q190" s="148" t="s">
        <v>304</v>
      </c>
      <c r="R190" s="150">
        <v>0</v>
      </c>
      <c r="S190" s="150">
        <v>0</v>
      </c>
      <c r="T190" s="150">
        <v>0</v>
      </c>
      <c r="U190" s="150">
        <v>0</v>
      </c>
      <c r="V190" s="149">
        <v>43499</v>
      </c>
      <c r="W190" s="150">
        <v>1</v>
      </c>
      <c r="X190" s="150">
        <v>0</v>
      </c>
      <c r="Y190" s="150">
        <v>1</v>
      </c>
      <c r="Z190" s="150">
        <v>0</v>
      </c>
      <c r="AA190" s="150">
        <v>0</v>
      </c>
      <c r="AB190" s="150">
        <v>1</v>
      </c>
      <c r="AC190" s="150">
        <v>1</v>
      </c>
      <c r="AD190" s="148" t="s">
        <v>112</v>
      </c>
      <c r="AE190" s="148" t="s">
        <v>303</v>
      </c>
      <c r="AF190" s="148" t="s">
        <v>983</v>
      </c>
      <c r="AG190" s="148" t="s">
        <v>104</v>
      </c>
      <c r="AI190" s="153" t="s">
        <v>110</v>
      </c>
      <c r="AJ190" s="158"/>
      <c r="AK190" s="158"/>
      <c r="AL190" s="158"/>
      <c r="AM190" s="158"/>
      <c r="AN190" s="158"/>
      <c r="AO190" s="158"/>
      <c r="AP190" s="158"/>
      <c r="AQ190" s="158"/>
      <c r="AR190" s="158"/>
      <c r="AS190" s="158"/>
      <c r="AT190" s="158"/>
      <c r="AU190" s="156">
        <f t="shared" si="4"/>
        <v>0</v>
      </c>
    </row>
    <row r="191" spans="1:47" s="156" customFormat="1" ht="60" x14ac:dyDescent="0.25">
      <c r="A191" s="156">
        <v>24</v>
      </c>
      <c r="B191" s="148" t="s">
        <v>984</v>
      </c>
      <c r="C191" s="150" t="s">
        <v>985</v>
      </c>
      <c r="D191" s="149">
        <v>39980</v>
      </c>
      <c r="E191" s="148" t="s">
        <v>305</v>
      </c>
      <c r="F191" s="148" t="s">
        <v>306</v>
      </c>
      <c r="G191" s="150">
        <v>2163</v>
      </c>
      <c r="H191" s="148" t="s">
        <v>104</v>
      </c>
      <c r="I191" s="148" t="s">
        <v>307</v>
      </c>
      <c r="J191" s="148" t="s">
        <v>307</v>
      </c>
      <c r="K191" s="148" t="s">
        <v>308</v>
      </c>
      <c r="L191" s="148" t="s">
        <v>104</v>
      </c>
      <c r="M191" s="148" t="s">
        <v>970</v>
      </c>
      <c r="N191" s="148" t="s">
        <v>111</v>
      </c>
      <c r="P191" s="150">
        <v>1</v>
      </c>
      <c r="Q191" s="148" t="s">
        <v>309</v>
      </c>
      <c r="R191" s="150">
        <v>0</v>
      </c>
      <c r="S191" s="150">
        <v>0</v>
      </c>
      <c r="T191" s="150">
        <v>0</v>
      </c>
      <c r="U191" s="150">
        <v>1</v>
      </c>
      <c r="V191" s="149">
        <v>41076</v>
      </c>
      <c r="W191" s="150">
        <v>0</v>
      </c>
      <c r="X191" s="150">
        <v>1</v>
      </c>
      <c r="Y191" s="150">
        <v>1</v>
      </c>
      <c r="Z191" s="150">
        <v>0</v>
      </c>
      <c r="AA191" s="150">
        <v>0</v>
      </c>
      <c r="AB191" s="150">
        <v>1</v>
      </c>
      <c r="AC191" s="150">
        <v>1</v>
      </c>
      <c r="AD191" s="148" t="s">
        <v>112</v>
      </c>
      <c r="AE191" s="148" t="s">
        <v>303</v>
      </c>
      <c r="AF191" s="148" t="s">
        <v>983</v>
      </c>
      <c r="AG191" s="148" t="s">
        <v>104</v>
      </c>
      <c r="AH191" s="155">
        <v>40999</v>
      </c>
      <c r="AI191" s="153" t="s">
        <v>148</v>
      </c>
      <c r="AJ191" s="158"/>
      <c r="AK191" s="158"/>
      <c r="AL191" s="158"/>
      <c r="AM191" s="158"/>
      <c r="AN191" s="158"/>
      <c r="AO191" s="158"/>
      <c r="AP191" s="158"/>
      <c r="AQ191" s="158"/>
      <c r="AR191" s="158"/>
      <c r="AS191" s="158"/>
      <c r="AT191" s="158"/>
      <c r="AU191" s="156">
        <f t="shared" si="4"/>
        <v>0</v>
      </c>
    </row>
    <row r="192" spans="1:47" s="156" customFormat="1" ht="45" x14ac:dyDescent="0.25">
      <c r="A192" s="156">
        <v>27</v>
      </c>
      <c r="B192" s="148" t="s">
        <v>990</v>
      </c>
      <c r="C192" s="150" t="s">
        <v>974</v>
      </c>
      <c r="D192" s="149">
        <v>42703</v>
      </c>
      <c r="E192" s="148" t="s">
        <v>991</v>
      </c>
      <c r="F192" s="148" t="s">
        <v>988</v>
      </c>
      <c r="G192" s="150">
        <v>2789</v>
      </c>
      <c r="H192" s="148" t="s">
        <v>104</v>
      </c>
      <c r="I192" s="148" t="s">
        <v>989</v>
      </c>
      <c r="J192" s="148" t="s">
        <v>992</v>
      </c>
      <c r="K192" s="148" t="s">
        <v>254</v>
      </c>
      <c r="L192" s="148" t="s">
        <v>327</v>
      </c>
      <c r="M192" s="148" t="s">
        <v>104</v>
      </c>
      <c r="N192" s="148" t="s">
        <v>104</v>
      </c>
      <c r="P192" s="150">
        <v>1</v>
      </c>
      <c r="Q192" s="148" t="s">
        <v>993</v>
      </c>
      <c r="R192" s="150">
        <v>0</v>
      </c>
      <c r="S192" s="150">
        <v>0</v>
      </c>
      <c r="T192" s="150">
        <v>0</v>
      </c>
      <c r="U192" s="150">
        <v>0</v>
      </c>
      <c r="V192" s="149">
        <v>43798</v>
      </c>
      <c r="W192" s="150">
        <v>1</v>
      </c>
      <c r="X192" s="150">
        <v>0</v>
      </c>
      <c r="Y192" s="150">
        <v>1</v>
      </c>
      <c r="Z192" s="150">
        <v>0</v>
      </c>
      <c r="AA192" s="150">
        <v>1</v>
      </c>
      <c r="AB192" s="150">
        <v>1</v>
      </c>
      <c r="AC192" s="150">
        <v>0</v>
      </c>
      <c r="AD192" s="148" t="s">
        <v>112</v>
      </c>
      <c r="AE192" s="148" t="s">
        <v>200</v>
      </c>
      <c r="AF192" s="148" t="s">
        <v>937</v>
      </c>
      <c r="AG192" s="148" t="s">
        <v>104</v>
      </c>
      <c r="AH192" s="157"/>
      <c r="AI192" s="153" t="s">
        <v>115</v>
      </c>
      <c r="AJ192" s="158"/>
      <c r="AK192" s="158"/>
      <c r="AL192" s="158"/>
      <c r="AM192" s="158"/>
      <c r="AN192" s="158"/>
      <c r="AO192" s="158"/>
      <c r="AP192" s="158"/>
      <c r="AQ192" s="158"/>
      <c r="AR192" s="158"/>
      <c r="AS192" s="158"/>
      <c r="AT192" s="158"/>
      <c r="AU192" s="156">
        <f t="shared" si="4"/>
        <v>0</v>
      </c>
    </row>
    <row r="193" spans="1:47" s="156" customFormat="1" ht="45" x14ac:dyDescent="0.25">
      <c r="A193" s="156">
        <v>28</v>
      </c>
      <c r="B193" s="148" t="s">
        <v>1601</v>
      </c>
      <c r="C193" s="150" t="s">
        <v>987</v>
      </c>
      <c r="D193" s="149">
        <v>40704</v>
      </c>
      <c r="E193" s="148" t="s">
        <v>1602</v>
      </c>
      <c r="F193" s="148" t="s">
        <v>988</v>
      </c>
      <c r="G193" s="150">
        <v>2172</v>
      </c>
      <c r="H193" s="148" t="s">
        <v>104</v>
      </c>
      <c r="I193" s="148" t="s">
        <v>989</v>
      </c>
      <c r="J193" s="148" t="s">
        <v>989</v>
      </c>
      <c r="K193" s="148" t="s">
        <v>254</v>
      </c>
      <c r="L193" s="148" t="s">
        <v>327</v>
      </c>
      <c r="M193" s="148" t="s">
        <v>104</v>
      </c>
      <c r="N193" s="148" t="s">
        <v>104</v>
      </c>
      <c r="P193" s="150">
        <v>1</v>
      </c>
      <c r="Q193" s="148" t="s">
        <v>286</v>
      </c>
      <c r="R193" s="150">
        <v>0</v>
      </c>
      <c r="S193" s="150">
        <v>0</v>
      </c>
      <c r="T193" s="150">
        <v>0</v>
      </c>
      <c r="U193" s="150">
        <v>0</v>
      </c>
      <c r="V193" s="149">
        <v>41800</v>
      </c>
      <c r="W193" s="150">
        <v>1</v>
      </c>
      <c r="X193" s="150">
        <v>0</v>
      </c>
      <c r="Y193" s="150">
        <v>1</v>
      </c>
      <c r="Z193" s="150">
        <v>0</v>
      </c>
      <c r="AA193" s="150">
        <v>1</v>
      </c>
      <c r="AB193" s="150">
        <v>1</v>
      </c>
      <c r="AC193" s="150">
        <v>0</v>
      </c>
      <c r="AD193" s="148" t="s">
        <v>112</v>
      </c>
      <c r="AE193" s="148" t="s">
        <v>200</v>
      </c>
      <c r="AF193" s="148" t="s">
        <v>937</v>
      </c>
      <c r="AG193" s="148" t="s">
        <v>104</v>
      </c>
      <c r="AI193" s="153" t="s">
        <v>965</v>
      </c>
      <c r="AJ193" s="158"/>
      <c r="AK193" s="158"/>
      <c r="AL193" s="158"/>
      <c r="AM193" s="158"/>
      <c r="AN193" s="158"/>
      <c r="AO193" s="158"/>
      <c r="AP193" s="158"/>
      <c r="AQ193" s="158"/>
      <c r="AR193" s="158"/>
      <c r="AS193" s="158"/>
      <c r="AT193" s="158"/>
      <c r="AU193" s="156">
        <f t="shared" si="4"/>
        <v>0</v>
      </c>
    </row>
    <row r="194" spans="1:47" s="156" customFormat="1" ht="45" x14ac:dyDescent="0.25">
      <c r="A194" s="156">
        <v>35</v>
      </c>
      <c r="B194" s="148" t="s">
        <v>1011</v>
      </c>
      <c r="C194" s="150" t="s">
        <v>1003</v>
      </c>
      <c r="D194" s="149">
        <v>40728</v>
      </c>
      <c r="E194" s="148" t="s">
        <v>1012</v>
      </c>
      <c r="F194" s="148" t="s">
        <v>1013</v>
      </c>
      <c r="G194" s="150">
        <v>2249</v>
      </c>
      <c r="H194" s="148" t="s">
        <v>104</v>
      </c>
      <c r="I194" s="148" t="s">
        <v>1014</v>
      </c>
      <c r="J194" s="148" t="s">
        <v>1014</v>
      </c>
      <c r="K194" s="148" t="s">
        <v>320</v>
      </c>
      <c r="L194" s="148" t="s">
        <v>104</v>
      </c>
      <c r="M194" s="148" t="s">
        <v>959</v>
      </c>
      <c r="N194" s="148" t="s">
        <v>127</v>
      </c>
      <c r="P194" s="150">
        <v>1</v>
      </c>
      <c r="Q194" s="148" t="s">
        <v>286</v>
      </c>
      <c r="R194" s="150">
        <v>0</v>
      </c>
      <c r="S194" s="150">
        <v>0</v>
      </c>
      <c r="T194" s="150">
        <v>0</v>
      </c>
      <c r="U194" s="150">
        <v>0</v>
      </c>
      <c r="V194" s="149">
        <v>41824</v>
      </c>
      <c r="W194" s="150">
        <v>1</v>
      </c>
      <c r="X194" s="150">
        <v>0</v>
      </c>
      <c r="Y194" s="150">
        <v>1</v>
      </c>
      <c r="Z194" s="150">
        <v>0</v>
      </c>
      <c r="AA194" s="150">
        <v>1</v>
      </c>
      <c r="AB194" s="150">
        <v>1</v>
      </c>
      <c r="AC194" s="150">
        <v>0</v>
      </c>
      <c r="AD194" s="148" t="s">
        <v>112</v>
      </c>
      <c r="AE194" s="148" t="s">
        <v>200</v>
      </c>
      <c r="AF194" s="148" t="s">
        <v>937</v>
      </c>
      <c r="AG194" s="148" t="s">
        <v>104</v>
      </c>
      <c r="AI194" s="153" t="s">
        <v>965</v>
      </c>
      <c r="AJ194" s="158"/>
      <c r="AK194" s="158"/>
      <c r="AL194" s="158"/>
      <c r="AM194" s="158"/>
      <c r="AN194" s="158"/>
      <c r="AO194" s="158"/>
      <c r="AP194" s="158"/>
      <c r="AQ194" s="158"/>
      <c r="AR194" s="158"/>
      <c r="AS194" s="158"/>
      <c r="AT194" s="158"/>
      <c r="AU194" s="156">
        <f t="shared" si="4"/>
        <v>0</v>
      </c>
    </row>
    <row r="195" spans="1:47" s="156" customFormat="1" ht="45" x14ac:dyDescent="0.25">
      <c r="A195" s="156">
        <v>37</v>
      </c>
      <c r="B195" s="148" t="s">
        <v>1015</v>
      </c>
      <c r="C195" s="150" t="s">
        <v>1003</v>
      </c>
      <c r="D195" s="149">
        <v>40954</v>
      </c>
      <c r="E195" s="148" t="s">
        <v>1016</v>
      </c>
      <c r="F195" s="148" t="s">
        <v>1017</v>
      </c>
      <c r="G195" s="150">
        <v>2256</v>
      </c>
      <c r="H195" s="148" t="s">
        <v>104</v>
      </c>
      <c r="I195" s="148" t="s">
        <v>1018</v>
      </c>
      <c r="J195" s="148" t="s">
        <v>1018</v>
      </c>
      <c r="K195" s="148" t="s">
        <v>1019</v>
      </c>
      <c r="L195" s="148" t="s">
        <v>327</v>
      </c>
      <c r="M195" s="148" t="s">
        <v>104</v>
      </c>
      <c r="N195" s="148" t="s">
        <v>104</v>
      </c>
      <c r="P195" s="150">
        <v>1</v>
      </c>
      <c r="Q195" s="148" t="s">
        <v>286</v>
      </c>
      <c r="R195" s="150">
        <v>0</v>
      </c>
      <c r="S195" s="150">
        <v>0</v>
      </c>
      <c r="T195" s="150">
        <v>0</v>
      </c>
      <c r="U195" s="150">
        <v>0</v>
      </c>
      <c r="V195" s="149">
        <v>42050</v>
      </c>
      <c r="W195" s="150">
        <v>1</v>
      </c>
      <c r="X195" s="150">
        <v>0</v>
      </c>
      <c r="Y195" s="150">
        <v>1</v>
      </c>
      <c r="Z195" s="150">
        <v>0</v>
      </c>
      <c r="AA195" s="150">
        <v>1</v>
      </c>
      <c r="AB195" s="150">
        <v>1</v>
      </c>
      <c r="AC195" s="150">
        <v>0</v>
      </c>
      <c r="AD195" s="148" t="s">
        <v>112</v>
      </c>
      <c r="AE195" s="148" t="s">
        <v>200</v>
      </c>
      <c r="AF195" s="148" t="s">
        <v>937</v>
      </c>
      <c r="AG195" s="148" t="s">
        <v>104</v>
      </c>
      <c r="AI195" s="153" t="s">
        <v>965</v>
      </c>
      <c r="AJ195" s="158"/>
      <c r="AK195" s="158"/>
      <c r="AL195" s="158"/>
      <c r="AM195" s="158"/>
      <c r="AN195" s="158"/>
      <c r="AO195" s="158"/>
      <c r="AP195" s="158"/>
      <c r="AQ195" s="158"/>
      <c r="AR195" s="158"/>
      <c r="AS195" s="158"/>
      <c r="AT195" s="158"/>
      <c r="AU195" s="156">
        <f t="shared" si="4"/>
        <v>0</v>
      </c>
    </row>
    <row r="196" spans="1:47" s="156" customFormat="1" ht="45" x14ac:dyDescent="0.25">
      <c r="A196" s="156">
        <v>38</v>
      </c>
      <c r="B196" s="148" t="s">
        <v>1020</v>
      </c>
      <c r="C196" s="150" t="s">
        <v>1021</v>
      </c>
      <c r="D196" s="149">
        <v>41779</v>
      </c>
      <c r="E196" s="148" t="s">
        <v>310</v>
      </c>
      <c r="F196" s="148" t="s">
        <v>311</v>
      </c>
      <c r="G196" s="150">
        <v>2503</v>
      </c>
      <c r="H196" s="148" t="s">
        <v>104</v>
      </c>
      <c r="I196" s="148" t="s">
        <v>312</v>
      </c>
      <c r="J196" s="148" t="s">
        <v>313</v>
      </c>
      <c r="K196" s="148" t="s">
        <v>120</v>
      </c>
      <c r="L196" s="148" t="s">
        <v>314</v>
      </c>
      <c r="M196" s="148" t="s">
        <v>104</v>
      </c>
      <c r="N196" s="148" t="s">
        <v>104</v>
      </c>
      <c r="P196" s="150">
        <v>1</v>
      </c>
      <c r="Q196" s="148" t="s">
        <v>315</v>
      </c>
      <c r="R196" s="150">
        <v>0</v>
      </c>
      <c r="S196" s="150">
        <v>0</v>
      </c>
      <c r="T196" s="150">
        <v>0</v>
      </c>
      <c r="U196" s="150">
        <v>0</v>
      </c>
      <c r="V196" s="149">
        <v>42875</v>
      </c>
      <c r="W196" s="150">
        <v>1</v>
      </c>
      <c r="X196" s="150">
        <v>0</v>
      </c>
      <c r="Y196" s="150">
        <v>1</v>
      </c>
      <c r="Z196" s="150">
        <v>0</v>
      </c>
      <c r="AA196" s="150">
        <v>1</v>
      </c>
      <c r="AB196" s="150">
        <v>1</v>
      </c>
      <c r="AC196" s="150">
        <v>0</v>
      </c>
      <c r="AD196" s="148" t="s">
        <v>112</v>
      </c>
      <c r="AE196" s="148" t="s">
        <v>190</v>
      </c>
      <c r="AF196" s="148" t="s">
        <v>949</v>
      </c>
      <c r="AG196" s="148" t="s">
        <v>104</v>
      </c>
      <c r="AI196" s="153" t="s">
        <v>151</v>
      </c>
      <c r="AJ196" s="158"/>
      <c r="AK196" s="158"/>
      <c r="AL196" s="158"/>
      <c r="AM196" s="158"/>
      <c r="AN196" s="158"/>
      <c r="AO196" s="158"/>
      <c r="AP196" s="158"/>
      <c r="AQ196" s="158"/>
      <c r="AR196" s="158"/>
      <c r="AS196" s="158"/>
      <c r="AT196" s="158"/>
      <c r="AU196" s="156">
        <f t="shared" si="4"/>
        <v>0</v>
      </c>
    </row>
    <row r="197" spans="1:47" s="156" customFormat="1" ht="45" x14ac:dyDescent="0.25">
      <c r="A197" s="156">
        <v>43</v>
      </c>
      <c r="B197" s="148" t="s">
        <v>1611</v>
      </c>
      <c r="C197" s="150" t="s">
        <v>199</v>
      </c>
      <c r="D197" s="149">
        <v>40513</v>
      </c>
      <c r="E197" s="148" t="s">
        <v>1612</v>
      </c>
      <c r="F197" s="148" t="s">
        <v>1613</v>
      </c>
      <c r="G197" s="150">
        <v>2295</v>
      </c>
      <c r="H197" s="148" t="s">
        <v>104</v>
      </c>
      <c r="I197" s="148" t="s">
        <v>1614</v>
      </c>
      <c r="J197" s="148" t="s">
        <v>1615</v>
      </c>
      <c r="K197" s="148" t="s">
        <v>566</v>
      </c>
      <c r="L197" s="148" t="s">
        <v>327</v>
      </c>
      <c r="M197" s="148" t="s">
        <v>104</v>
      </c>
      <c r="N197" s="148" t="s">
        <v>104</v>
      </c>
      <c r="P197" s="150">
        <v>1</v>
      </c>
      <c r="Q197" s="148" t="s">
        <v>1616</v>
      </c>
      <c r="R197" s="150">
        <v>0</v>
      </c>
      <c r="S197" s="150">
        <v>0</v>
      </c>
      <c r="T197" s="150">
        <v>0</v>
      </c>
      <c r="U197" s="150">
        <v>0</v>
      </c>
      <c r="V197" s="149">
        <v>41609</v>
      </c>
      <c r="W197" s="150">
        <v>1</v>
      </c>
      <c r="X197" s="150">
        <v>0</v>
      </c>
      <c r="Y197" s="150">
        <v>1</v>
      </c>
      <c r="Z197" s="150">
        <v>0</v>
      </c>
      <c r="AA197" s="150">
        <v>2</v>
      </c>
      <c r="AB197" s="150">
        <v>1</v>
      </c>
      <c r="AC197" s="150">
        <v>0</v>
      </c>
      <c r="AD197" s="148" t="s">
        <v>112</v>
      </c>
      <c r="AE197" s="148" t="s">
        <v>200</v>
      </c>
      <c r="AF197" s="148" t="s">
        <v>937</v>
      </c>
      <c r="AG197" s="148" t="s">
        <v>104</v>
      </c>
      <c r="AI197" s="153" t="s">
        <v>965</v>
      </c>
      <c r="AJ197" s="158"/>
      <c r="AK197" s="158"/>
      <c r="AL197" s="158"/>
      <c r="AM197" s="158"/>
      <c r="AN197" s="158"/>
      <c r="AO197" s="158"/>
      <c r="AP197" s="158"/>
      <c r="AQ197" s="158"/>
      <c r="AR197" s="158"/>
      <c r="AS197" s="158"/>
      <c r="AT197" s="158"/>
      <c r="AU197" s="156">
        <f t="shared" si="4"/>
        <v>0</v>
      </c>
    </row>
    <row r="198" spans="1:47" s="156" customFormat="1" ht="30" x14ac:dyDescent="0.25">
      <c r="A198" s="156">
        <v>46</v>
      </c>
      <c r="B198" s="148" t="s">
        <v>1036</v>
      </c>
      <c r="C198" s="150" t="s">
        <v>939</v>
      </c>
      <c r="D198" s="149">
        <v>42411</v>
      </c>
      <c r="E198" s="148" t="s">
        <v>317</v>
      </c>
      <c r="F198" s="148" t="s">
        <v>318</v>
      </c>
      <c r="G198" s="150">
        <v>2717</v>
      </c>
      <c r="H198" s="148" t="s">
        <v>104</v>
      </c>
      <c r="I198" s="148" t="s">
        <v>319</v>
      </c>
      <c r="J198" s="148" t="s">
        <v>319</v>
      </c>
      <c r="K198" s="148" t="s">
        <v>320</v>
      </c>
      <c r="L198" s="148" t="s">
        <v>104</v>
      </c>
      <c r="M198" s="148" t="s">
        <v>104</v>
      </c>
      <c r="N198" s="148" t="s">
        <v>127</v>
      </c>
      <c r="P198" s="150">
        <v>1</v>
      </c>
      <c r="Q198" s="148" t="s">
        <v>321</v>
      </c>
      <c r="R198" s="150">
        <v>0</v>
      </c>
      <c r="S198" s="150">
        <v>0</v>
      </c>
      <c r="T198" s="150">
        <v>1</v>
      </c>
      <c r="U198" s="150">
        <v>1</v>
      </c>
      <c r="V198" s="149">
        <v>43507</v>
      </c>
      <c r="W198" s="150">
        <v>0</v>
      </c>
      <c r="X198" s="150">
        <v>1</v>
      </c>
      <c r="Y198" s="150">
        <v>1</v>
      </c>
      <c r="Z198" s="150">
        <v>0</v>
      </c>
      <c r="AA198" s="150">
        <v>0</v>
      </c>
      <c r="AB198" s="150">
        <v>1</v>
      </c>
      <c r="AC198" s="150">
        <v>1</v>
      </c>
      <c r="AD198" s="148" t="s">
        <v>112</v>
      </c>
      <c r="AE198" s="148" t="s">
        <v>283</v>
      </c>
      <c r="AF198" s="148" t="s">
        <v>931</v>
      </c>
      <c r="AG198" s="148" t="s">
        <v>104</v>
      </c>
      <c r="AI198" s="153" t="s">
        <v>184</v>
      </c>
      <c r="AJ198" s="158"/>
      <c r="AK198" s="158"/>
      <c r="AL198" s="158"/>
      <c r="AM198" s="158"/>
      <c r="AN198" s="158"/>
      <c r="AO198" s="158"/>
      <c r="AP198" s="158"/>
      <c r="AQ198" s="158"/>
      <c r="AR198" s="158"/>
      <c r="AS198" s="158"/>
      <c r="AT198" s="158"/>
      <c r="AU198" s="156">
        <f t="shared" si="4"/>
        <v>0</v>
      </c>
    </row>
    <row r="199" spans="1:47" s="156" customFormat="1" ht="45" x14ac:dyDescent="0.25">
      <c r="A199" s="156">
        <v>47</v>
      </c>
      <c r="B199" s="148" t="s">
        <v>1617</v>
      </c>
      <c r="C199" s="150" t="s">
        <v>943</v>
      </c>
      <c r="D199" s="149">
        <v>41394</v>
      </c>
      <c r="E199" s="148" t="s">
        <v>1618</v>
      </c>
      <c r="F199" s="148" t="s">
        <v>1619</v>
      </c>
      <c r="G199" s="150">
        <v>2330</v>
      </c>
      <c r="H199" s="148" t="s">
        <v>104</v>
      </c>
      <c r="I199" s="148" t="s">
        <v>1620</v>
      </c>
      <c r="J199" s="148" t="s">
        <v>1620</v>
      </c>
      <c r="K199" s="148" t="s">
        <v>1621</v>
      </c>
      <c r="L199" s="148" t="s">
        <v>282</v>
      </c>
      <c r="M199" s="148" t="s">
        <v>104</v>
      </c>
      <c r="N199" s="148" t="s">
        <v>104</v>
      </c>
      <c r="P199" s="150">
        <v>1</v>
      </c>
      <c r="Q199" s="148" t="s">
        <v>286</v>
      </c>
      <c r="R199" s="150">
        <v>0</v>
      </c>
      <c r="S199" s="150">
        <v>0</v>
      </c>
      <c r="T199" s="150">
        <v>0</v>
      </c>
      <c r="U199" s="150">
        <v>0</v>
      </c>
      <c r="V199" s="149">
        <v>42490</v>
      </c>
      <c r="W199" s="150">
        <v>1</v>
      </c>
      <c r="X199" s="150">
        <v>0</v>
      </c>
      <c r="Y199" s="150">
        <v>1</v>
      </c>
      <c r="Z199" s="150">
        <v>0</v>
      </c>
      <c r="AA199" s="150">
        <v>1</v>
      </c>
      <c r="AB199" s="150">
        <v>1</v>
      </c>
      <c r="AC199" s="150">
        <v>0</v>
      </c>
      <c r="AD199" s="148" t="s">
        <v>112</v>
      </c>
      <c r="AE199" s="148" t="s">
        <v>200</v>
      </c>
      <c r="AF199" s="148" t="s">
        <v>937</v>
      </c>
      <c r="AG199" s="148" t="s">
        <v>104</v>
      </c>
      <c r="AI199" s="153" t="s">
        <v>115</v>
      </c>
      <c r="AJ199" s="158"/>
      <c r="AK199" s="158"/>
      <c r="AL199" s="158"/>
      <c r="AM199" s="158"/>
      <c r="AN199" s="158"/>
      <c r="AO199" s="158"/>
      <c r="AP199" s="158"/>
      <c r="AQ199" s="158"/>
      <c r="AR199" s="158"/>
      <c r="AS199" s="158"/>
      <c r="AT199" s="158"/>
      <c r="AU199" s="156">
        <f t="shared" si="4"/>
        <v>0</v>
      </c>
    </row>
    <row r="200" spans="1:47" s="156" customFormat="1" ht="45" x14ac:dyDescent="0.25">
      <c r="A200" s="156">
        <v>48</v>
      </c>
      <c r="B200" s="148" t="s">
        <v>1037</v>
      </c>
      <c r="C200" s="150" t="s">
        <v>939</v>
      </c>
      <c r="D200" s="149">
        <v>42395</v>
      </c>
      <c r="E200" s="148" t="s">
        <v>322</v>
      </c>
      <c r="F200" s="148" t="s">
        <v>323</v>
      </c>
      <c r="G200" s="150">
        <v>2679</v>
      </c>
      <c r="H200" s="148" t="s">
        <v>104</v>
      </c>
      <c r="I200" s="148" t="s">
        <v>324</v>
      </c>
      <c r="J200" s="148" t="s">
        <v>325</v>
      </c>
      <c r="K200" s="148" t="s">
        <v>326</v>
      </c>
      <c r="L200" s="148" t="s">
        <v>327</v>
      </c>
      <c r="M200" s="148" t="s">
        <v>104</v>
      </c>
      <c r="N200" s="148" t="s">
        <v>104</v>
      </c>
      <c r="P200" s="150">
        <v>1</v>
      </c>
      <c r="Q200" s="148" t="s">
        <v>328</v>
      </c>
      <c r="R200" s="150">
        <v>0</v>
      </c>
      <c r="S200" s="150">
        <v>0</v>
      </c>
      <c r="T200" s="150">
        <v>0</v>
      </c>
      <c r="U200" s="150">
        <v>0</v>
      </c>
      <c r="V200" s="149">
        <v>43491</v>
      </c>
      <c r="W200" s="150">
        <v>1</v>
      </c>
      <c r="X200" s="150">
        <v>0</v>
      </c>
      <c r="Y200" s="150">
        <v>1</v>
      </c>
      <c r="Z200" s="150">
        <v>0</v>
      </c>
      <c r="AA200" s="150">
        <v>0</v>
      </c>
      <c r="AB200" s="150">
        <v>1</v>
      </c>
      <c r="AC200" s="150">
        <v>0</v>
      </c>
      <c r="AD200" s="148" t="s">
        <v>112</v>
      </c>
      <c r="AE200" s="148" t="s">
        <v>200</v>
      </c>
      <c r="AF200" s="148" t="s">
        <v>104</v>
      </c>
      <c r="AG200" s="148" t="s">
        <v>104</v>
      </c>
      <c r="AI200" s="153" t="s">
        <v>115</v>
      </c>
      <c r="AJ200" s="158"/>
      <c r="AK200" s="158"/>
      <c r="AL200" s="158"/>
      <c r="AM200" s="158"/>
      <c r="AN200" s="158"/>
      <c r="AO200" s="158"/>
      <c r="AP200" s="158"/>
      <c r="AQ200" s="158"/>
      <c r="AR200" s="158"/>
      <c r="AS200" s="158"/>
      <c r="AT200" s="158"/>
      <c r="AU200" s="156">
        <f t="shared" si="4"/>
        <v>0</v>
      </c>
    </row>
    <row r="201" spans="1:47" s="156" customFormat="1" ht="30" x14ac:dyDescent="0.25">
      <c r="A201" s="156">
        <v>49</v>
      </c>
      <c r="B201" s="148" t="s">
        <v>1038</v>
      </c>
      <c r="C201" s="150" t="s">
        <v>939</v>
      </c>
      <c r="D201" s="149">
        <v>42101</v>
      </c>
      <c r="E201" s="148" t="s">
        <v>333</v>
      </c>
      <c r="F201" s="148" t="s">
        <v>329</v>
      </c>
      <c r="G201" s="150">
        <v>2700</v>
      </c>
      <c r="H201" s="148" t="s">
        <v>104</v>
      </c>
      <c r="I201" s="148" t="s">
        <v>330</v>
      </c>
      <c r="J201" s="148" t="s">
        <v>330</v>
      </c>
      <c r="K201" s="148" t="s">
        <v>331</v>
      </c>
      <c r="L201" s="148" t="s">
        <v>332</v>
      </c>
      <c r="M201" s="148" t="s">
        <v>104</v>
      </c>
      <c r="N201" s="148" t="s">
        <v>104</v>
      </c>
      <c r="P201" s="150">
        <v>1</v>
      </c>
      <c r="Q201" s="148" t="s">
        <v>334</v>
      </c>
      <c r="R201" s="150">
        <v>0</v>
      </c>
      <c r="S201" s="150">
        <v>0</v>
      </c>
      <c r="T201" s="150">
        <v>0</v>
      </c>
      <c r="U201" s="150">
        <v>0</v>
      </c>
      <c r="V201" s="149">
        <v>43197</v>
      </c>
      <c r="W201" s="150">
        <v>1</v>
      </c>
      <c r="X201" s="150">
        <v>0</v>
      </c>
      <c r="Y201" s="150">
        <v>1</v>
      </c>
      <c r="Z201" s="150">
        <v>0</v>
      </c>
      <c r="AA201" s="150">
        <v>0</v>
      </c>
      <c r="AB201" s="150">
        <v>1</v>
      </c>
      <c r="AC201" s="150">
        <v>1</v>
      </c>
      <c r="AD201" s="148" t="s">
        <v>112</v>
      </c>
      <c r="AE201" s="148" t="s">
        <v>283</v>
      </c>
      <c r="AF201" s="148" t="s">
        <v>931</v>
      </c>
      <c r="AG201" s="148" t="s">
        <v>104</v>
      </c>
      <c r="AH201" s="157"/>
      <c r="AI201" s="153" t="s">
        <v>184</v>
      </c>
      <c r="AJ201" s="158"/>
      <c r="AK201" s="158"/>
      <c r="AL201" s="158"/>
      <c r="AM201" s="158"/>
      <c r="AN201" s="158"/>
      <c r="AO201" s="158"/>
      <c r="AP201" s="158"/>
      <c r="AQ201" s="158"/>
      <c r="AR201" s="158"/>
      <c r="AS201" s="158"/>
      <c r="AT201" s="158"/>
      <c r="AU201" s="156">
        <f t="shared" si="4"/>
        <v>0</v>
      </c>
    </row>
    <row r="202" spans="1:47" s="156" customFormat="1" ht="30" x14ac:dyDescent="0.25">
      <c r="A202" s="156">
        <v>50</v>
      </c>
      <c r="B202" s="148" t="s">
        <v>1622</v>
      </c>
      <c r="C202" s="150" t="s">
        <v>199</v>
      </c>
      <c r="D202" s="149">
        <v>41250</v>
      </c>
      <c r="E202" s="148" t="s">
        <v>1623</v>
      </c>
      <c r="F202" s="148" t="s">
        <v>329</v>
      </c>
      <c r="G202" s="150">
        <v>2339</v>
      </c>
      <c r="H202" s="148" t="s">
        <v>104</v>
      </c>
      <c r="I202" s="148" t="s">
        <v>330</v>
      </c>
      <c r="J202" s="148" t="s">
        <v>1624</v>
      </c>
      <c r="K202" s="148" t="s">
        <v>331</v>
      </c>
      <c r="L202" s="148" t="s">
        <v>332</v>
      </c>
      <c r="M202" s="148" t="s">
        <v>104</v>
      </c>
      <c r="N202" s="148" t="s">
        <v>104</v>
      </c>
      <c r="P202" s="150">
        <v>1</v>
      </c>
      <c r="Q202" s="148" t="s">
        <v>1625</v>
      </c>
      <c r="R202" s="150">
        <v>0</v>
      </c>
      <c r="S202" s="150">
        <v>0</v>
      </c>
      <c r="T202" s="150">
        <v>0</v>
      </c>
      <c r="U202" s="150">
        <v>1</v>
      </c>
      <c r="V202" s="149">
        <v>42345</v>
      </c>
      <c r="W202" s="150">
        <v>0</v>
      </c>
      <c r="X202" s="150">
        <v>1</v>
      </c>
      <c r="Y202" s="150">
        <v>1</v>
      </c>
      <c r="Z202" s="150">
        <v>0</v>
      </c>
      <c r="AA202" s="150">
        <v>0</v>
      </c>
      <c r="AB202" s="150">
        <v>1</v>
      </c>
      <c r="AC202" s="150">
        <v>1</v>
      </c>
      <c r="AD202" s="148" t="s">
        <v>112</v>
      </c>
      <c r="AE202" s="148" t="s">
        <v>283</v>
      </c>
      <c r="AF202" s="148" t="s">
        <v>931</v>
      </c>
      <c r="AG202" s="148" t="s">
        <v>104</v>
      </c>
      <c r="AH202" s="155">
        <v>41729</v>
      </c>
      <c r="AI202" s="153" t="s">
        <v>148</v>
      </c>
      <c r="AJ202" s="158"/>
      <c r="AK202" s="158"/>
      <c r="AL202" s="158"/>
      <c r="AM202" s="158"/>
      <c r="AN202" s="158"/>
      <c r="AO202" s="158"/>
      <c r="AP202" s="158"/>
      <c r="AQ202" s="158"/>
      <c r="AR202" s="158"/>
      <c r="AS202" s="158"/>
      <c r="AT202" s="158"/>
      <c r="AU202" s="156">
        <f t="shared" si="4"/>
        <v>0</v>
      </c>
    </row>
    <row r="203" spans="1:47" s="156" customFormat="1" ht="30" x14ac:dyDescent="0.25">
      <c r="A203" s="156">
        <v>51</v>
      </c>
      <c r="B203" s="148" t="s">
        <v>1039</v>
      </c>
      <c r="C203" s="150" t="s">
        <v>199</v>
      </c>
      <c r="D203" s="149">
        <v>41123</v>
      </c>
      <c r="E203" s="148" t="s">
        <v>335</v>
      </c>
      <c r="F203" s="148" t="s">
        <v>336</v>
      </c>
      <c r="G203" s="150">
        <v>2353</v>
      </c>
      <c r="H203" s="148" t="s">
        <v>104</v>
      </c>
      <c r="I203" s="148" t="s">
        <v>337</v>
      </c>
      <c r="J203" s="148" t="s">
        <v>337</v>
      </c>
      <c r="K203" s="148" t="s">
        <v>338</v>
      </c>
      <c r="L203" s="148" t="s">
        <v>104</v>
      </c>
      <c r="M203" s="148" t="s">
        <v>957</v>
      </c>
      <c r="N203" s="148" t="s">
        <v>111</v>
      </c>
      <c r="P203" s="150">
        <v>1</v>
      </c>
      <c r="Q203" s="148" t="s">
        <v>340</v>
      </c>
      <c r="R203" s="150">
        <v>0</v>
      </c>
      <c r="S203" s="150">
        <v>0</v>
      </c>
      <c r="T203" s="150">
        <v>0</v>
      </c>
      <c r="U203" s="150">
        <v>1</v>
      </c>
      <c r="V203" s="149">
        <v>42218</v>
      </c>
      <c r="W203" s="150">
        <v>0</v>
      </c>
      <c r="X203" s="150">
        <v>1</v>
      </c>
      <c r="Y203" s="150">
        <v>1</v>
      </c>
      <c r="Z203" s="150">
        <v>0</v>
      </c>
      <c r="AA203" s="150">
        <v>0</v>
      </c>
      <c r="AB203" s="150">
        <v>1</v>
      </c>
      <c r="AC203" s="150">
        <v>1</v>
      </c>
      <c r="AD203" s="148" t="s">
        <v>112</v>
      </c>
      <c r="AE203" s="148" t="s">
        <v>339</v>
      </c>
      <c r="AF203" s="148" t="s">
        <v>940</v>
      </c>
      <c r="AG203" s="148" t="s">
        <v>104</v>
      </c>
      <c r="AH203" s="155">
        <v>42094</v>
      </c>
      <c r="AI203" s="153" t="s">
        <v>115</v>
      </c>
      <c r="AJ203" s="158"/>
      <c r="AK203" s="158"/>
      <c r="AL203" s="158"/>
      <c r="AM203" s="158"/>
      <c r="AN203" s="158"/>
      <c r="AO203" s="158"/>
      <c r="AP203" s="158"/>
      <c r="AQ203" s="158"/>
      <c r="AR203" s="158"/>
      <c r="AS203" s="158"/>
      <c r="AT203" s="158"/>
      <c r="AU203" s="156">
        <f t="shared" si="4"/>
        <v>0</v>
      </c>
    </row>
    <row r="204" spans="1:47" s="156" customFormat="1" ht="30" x14ac:dyDescent="0.25">
      <c r="A204" s="156">
        <v>52</v>
      </c>
      <c r="B204" s="148" t="s">
        <v>1626</v>
      </c>
      <c r="C204" s="150" t="s">
        <v>951</v>
      </c>
      <c r="D204" s="149">
        <v>41453</v>
      </c>
      <c r="E204" s="148" t="s">
        <v>1627</v>
      </c>
      <c r="F204" s="148" t="s">
        <v>1628</v>
      </c>
      <c r="G204" s="150">
        <v>2366</v>
      </c>
      <c r="H204" s="148" t="s">
        <v>104</v>
      </c>
      <c r="I204" s="148" t="s">
        <v>1629</v>
      </c>
      <c r="J204" s="148" t="s">
        <v>1630</v>
      </c>
      <c r="K204" s="148" t="s">
        <v>320</v>
      </c>
      <c r="L204" s="148" t="s">
        <v>104</v>
      </c>
      <c r="M204" s="148" t="s">
        <v>959</v>
      </c>
      <c r="N204" s="148" t="s">
        <v>127</v>
      </c>
      <c r="P204" s="150">
        <v>1</v>
      </c>
      <c r="Q204" s="148" t="s">
        <v>1631</v>
      </c>
      <c r="R204" s="150">
        <v>0</v>
      </c>
      <c r="S204" s="150">
        <v>0</v>
      </c>
      <c r="T204" s="150">
        <v>0</v>
      </c>
      <c r="U204" s="150">
        <v>0</v>
      </c>
      <c r="V204" s="149">
        <v>42549</v>
      </c>
      <c r="W204" s="150">
        <v>1</v>
      </c>
      <c r="X204" s="150">
        <v>0</v>
      </c>
      <c r="Y204" s="150">
        <v>1</v>
      </c>
      <c r="Z204" s="150">
        <v>0</v>
      </c>
      <c r="AA204" s="150">
        <v>0</v>
      </c>
      <c r="AB204" s="150">
        <v>1</v>
      </c>
      <c r="AC204" s="150">
        <v>0</v>
      </c>
      <c r="AD204" s="148" t="s">
        <v>112</v>
      </c>
      <c r="AE204" s="148" t="s">
        <v>341</v>
      </c>
      <c r="AF204" s="148" t="s">
        <v>937</v>
      </c>
      <c r="AG204" s="148" t="s">
        <v>104</v>
      </c>
      <c r="AI204" s="153" t="s">
        <v>115</v>
      </c>
      <c r="AJ204" s="158"/>
      <c r="AK204" s="158"/>
      <c r="AL204" s="158"/>
      <c r="AM204" s="158"/>
      <c r="AN204" s="158"/>
      <c r="AO204" s="158"/>
      <c r="AP204" s="158"/>
      <c r="AQ204" s="158"/>
      <c r="AR204" s="158"/>
      <c r="AS204" s="158"/>
      <c r="AT204" s="158"/>
      <c r="AU204" s="156">
        <f t="shared" si="4"/>
        <v>0</v>
      </c>
    </row>
    <row r="205" spans="1:47" s="156" customFormat="1" x14ac:dyDescent="0.25">
      <c r="A205" s="156">
        <v>53</v>
      </c>
      <c r="B205" s="148" t="s">
        <v>1632</v>
      </c>
      <c r="C205" s="150" t="s">
        <v>951</v>
      </c>
      <c r="D205" s="149">
        <v>41410</v>
      </c>
      <c r="E205" s="148" t="s">
        <v>1633</v>
      </c>
      <c r="F205" s="148" t="s">
        <v>1634</v>
      </c>
      <c r="G205" s="150">
        <v>2368</v>
      </c>
      <c r="H205" s="148" t="s">
        <v>104</v>
      </c>
      <c r="I205" s="148" t="s">
        <v>1635</v>
      </c>
      <c r="J205" s="148" t="s">
        <v>1635</v>
      </c>
      <c r="K205" s="148" t="s">
        <v>326</v>
      </c>
      <c r="L205" s="148" t="s">
        <v>327</v>
      </c>
      <c r="M205" s="148" t="s">
        <v>327</v>
      </c>
      <c r="N205" s="148" t="s">
        <v>104</v>
      </c>
      <c r="P205" s="150">
        <v>1</v>
      </c>
      <c r="Q205" s="148" t="s">
        <v>1636</v>
      </c>
      <c r="R205" s="150">
        <v>0</v>
      </c>
      <c r="S205" s="150">
        <v>0</v>
      </c>
      <c r="T205" s="150">
        <v>1</v>
      </c>
      <c r="U205" s="150">
        <v>1</v>
      </c>
      <c r="V205" s="149">
        <v>42506</v>
      </c>
      <c r="W205" s="150">
        <v>0</v>
      </c>
      <c r="X205" s="150">
        <v>1</v>
      </c>
      <c r="Y205" s="150">
        <v>1</v>
      </c>
      <c r="Z205" s="150">
        <v>0</v>
      </c>
      <c r="AA205" s="150">
        <v>0</v>
      </c>
      <c r="AB205" s="150">
        <v>1</v>
      </c>
      <c r="AC205" s="150">
        <v>1</v>
      </c>
      <c r="AD205" s="148" t="s">
        <v>112</v>
      </c>
      <c r="AE205" s="148" t="s">
        <v>283</v>
      </c>
      <c r="AF205" s="148" t="s">
        <v>931</v>
      </c>
      <c r="AG205" s="148" t="s">
        <v>104</v>
      </c>
      <c r="AI205" s="153" t="s">
        <v>115</v>
      </c>
      <c r="AJ205" s="158"/>
      <c r="AK205" s="158"/>
      <c r="AL205" s="158"/>
      <c r="AM205" s="158"/>
      <c r="AN205" s="158"/>
      <c r="AO205" s="158"/>
      <c r="AP205" s="158"/>
      <c r="AQ205" s="158"/>
      <c r="AR205" s="158"/>
      <c r="AS205" s="158"/>
      <c r="AT205" s="158"/>
      <c r="AU205" s="156">
        <f t="shared" si="4"/>
        <v>0</v>
      </c>
    </row>
    <row r="206" spans="1:47" s="156" customFormat="1" ht="60" x14ac:dyDescent="0.25">
      <c r="A206" s="156">
        <v>62</v>
      </c>
      <c r="B206" s="148" t="s">
        <v>1652</v>
      </c>
      <c r="C206" s="150" t="s">
        <v>951</v>
      </c>
      <c r="D206" s="149">
        <v>41571</v>
      </c>
      <c r="E206" s="148" t="s">
        <v>1653</v>
      </c>
      <c r="F206" s="148" t="s">
        <v>1654</v>
      </c>
      <c r="G206" s="150">
        <v>2398</v>
      </c>
      <c r="H206" s="148" t="s">
        <v>104</v>
      </c>
      <c r="I206" s="148" t="s">
        <v>1655</v>
      </c>
      <c r="J206" s="148" t="s">
        <v>1655</v>
      </c>
      <c r="K206" s="148" t="s">
        <v>1656</v>
      </c>
      <c r="L206" s="148" t="s">
        <v>104</v>
      </c>
      <c r="M206" s="148" t="s">
        <v>1041</v>
      </c>
      <c r="N206" s="148" t="s">
        <v>111</v>
      </c>
      <c r="P206" s="150">
        <v>1</v>
      </c>
      <c r="Q206" s="148" t="s">
        <v>309</v>
      </c>
      <c r="R206" s="150">
        <v>0</v>
      </c>
      <c r="S206" s="150">
        <v>0</v>
      </c>
      <c r="T206" s="150">
        <v>1</v>
      </c>
      <c r="U206" s="150">
        <v>1</v>
      </c>
      <c r="V206" s="149">
        <v>42667</v>
      </c>
      <c r="W206" s="150">
        <v>0</v>
      </c>
      <c r="X206" s="150">
        <v>1</v>
      </c>
      <c r="Y206" s="150">
        <v>1</v>
      </c>
      <c r="Z206" s="150">
        <v>0</v>
      </c>
      <c r="AA206" s="150">
        <v>0</v>
      </c>
      <c r="AB206" s="150">
        <v>1</v>
      </c>
      <c r="AC206" s="150">
        <v>1</v>
      </c>
      <c r="AD206" s="148" t="s">
        <v>112</v>
      </c>
      <c r="AE206" s="148" t="s">
        <v>303</v>
      </c>
      <c r="AF206" s="148" t="s">
        <v>983</v>
      </c>
      <c r="AG206" s="148" t="s">
        <v>104</v>
      </c>
      <c r="AI206" s="153" t="s">
        <v>115</v>
      </c>
      <c r="AJ206" s="158"/>
      <c r="AK206" s="158"/>
      <c r="AL206" s="158"/>
      <c r="AM206" s="158"/>
      <c r="AN206" s="158"/>
      <c r="AO206" s="158"/>
      <c r="AP206" s="158"/>
      <c r="AQ206" s="158"/>
      <c r="AR206" s="158"/>
      <c r="AS206" s="158"/>
      <c r="AT206" s="158"/>
      <c r="AU206" s="156">
        <f t="shared" si="4"/>
        <v>0</v>
      </c>
    </row>
    <row r="207" spans="1:47" s="156" customFormat="1" ht="45" x14ac:dyDescent="0.25">
      <c r="A207" s="156">
        <v>72</v>
      </c>
      <c r="B207" s="148" t="s">
        <v>1664</v>
      </c>
      <c r="C207" s="150" t="s">
        <v>951</v>
      </c>
      <c r="D207" s="149">
        <v>41435</v>
      </c>
      <c r="E207" s="148" t="s">
        <v>1665</v>
      </c>
      <c r="F207" s="148" t="s">
        <v>1666</v>
      </c>
      <c r="G207" s="150">
        <v>2418</v>
      </c>
      <c r="H207" s="148" t="s">
        <v>104</v>
      </c>
      <c r="I207" s="148" t="s">
        <v>1667</v>
      </c>
      <c r="J207" s="148" t="s">
        <v>1667</v>
      </c>
      <c r="K207" s="148" t="s">
        <v>1668</v>
      </c>
      <c r="L207" s="148" t="s">
        <v>327</v>
      </c>
      <c r="M207" s="148" t="s">
        <v>104</v>
      </c>
      <c r="N207" s="148" t="s">
        <v>104</v>
      </c>
      <c r="P207" s="150">
        <v>1</v>
      </c>
      <c r="Q207" s="148" t="s">
        <v>286</v>
      </c>
      <c r="R207" s="150">
        <v>0</v>
      </c>
      <c r="S207" s="150">
        <v>0</v>
      </c>
      <c r="T207" s="150">
        <v>0</v>
      </c>
      <c r="U207" s="150">
        <v>0</v>
      </c>
      <c r="V207" s="149">
        <v>42531</v>
      </c>
      <c r="W207" s="150">
        <v>1</v>
      </c>
      <c r="X207" s="150">
        <v>0</v>
      </c>
      <c r="Y207" s="150">
        <v>1</v>
      </c>
      <c r="Z207" s="150">
        <v>0</v>
      </c>
      <c r="AA207" s="150">
        <v>1</v>
      </c>
      <c r="AB207" s="150">
        <v>1</v>
      </c>
      <c r="AC207" s="150">
        <v>0</v>
      </c>
      <c r="AD207" s="148" t="s">
        <v>112</v>
      </c>
      <c r="AE207" s="148" t="s">
        <v>200</v>
      </c>
      <c r="AF207" s="148" t="s">
        <v>937</v>
      </c>
      <c r="AG207" s="148" t="s">
        <v>104</v>
      </c>
      <c r="AI207" s="153" t="s">
        <v>115</v>
      </c>
      <c r="AJ207" s="158"/>
      <c r="AK207" s="158"/>
      <c r="AL207" s="158"/>
      <c r="AM207" s="158"/>
      <c r="AN207" s="158"/>
      <c r="AO207" s="158"/>
      <c r="AP207" s="158"/>
      <c r="AQ207" s="158"/>
      <c r="AR207" s="158"/>
      <c r="AS207" s="158"/>
      <c r="AT207" s="158"/>
      <c r="AU207" s="156">
        <f t="shared" si="4"/>
        <v>0</v>
      </c>
    </row>
    <row r="208" spans="1:47" s="156" customFormat="1" ht="60" x14ac:dyDescent="0.25">
      <c r="A208" s="156">
        <v>74</v>
      </c>
      <c r="B208" s="148" t="s">
        <v>1050</v>
      </c>
      <c r="C208" s="150" t="s">
        <v>974</v>
      </c>
      <c r="D208" s="149">
        <v>42542</v>
      </c>
      <c r="E208" s="148" t="s">
        <v>1051</v>
      </c>
      <c r="F208" s="148" t="s">
        <v>346</v>
      </c>
      <c r="G208" s="150">
        <v>2767</v>
      </c>
      <c r="H208" s="148" t="s">
        <v>104</v>
      </c>
      <c r="I208" s="148" t="s">
        <v>347</v>
      </c>
      <c r="J208" s="148" t="s">
        <v>1052</v>
      </c>
      <c r="K208" s="148" t="s">
        <v>302</v>
      </c>
      <c r="L208" s="148" t="s">
        <v>30</v>
      </c>
      <c r="M208" s="148" t="s">
        <v>1053</v>
      </c>
      <c r="N208" s="148" t="s">
        <v>104</v>
      </c>
      <c r="P208" s="150">
        <v>1</v>
      </c>
      <c r="Q208" s="148" t="s">
        <v>1054</v>
      </c>
      <c r="R208" s="150">
        <v>0</v>
      </c>
      <c r="S208" s="150">
        <v>0</v>
      </c>
      <c r="T208" s="150">
        <v>0</v>
      </c>
      <c r="U208" s="150">
        <v>0</v>
      </c>
      <c r="V208" s="149">
        <v>43637</v>
      </c>
      <c r="W208" s="150">
        <v>1</v>
      </c>
      <c r="X208" s="150">
        <v>0</v>
      </c>
      <c r="Y208" s="150">
        <v>1</v>
      </c>
      <c r="Z208" s="150">
        <v>0</v>
      </c>
      <c r="AA208" s="150">
        <v>0</v>
      </c>
      <c r="AB208" s="150">
        <v>1</v>
      </c>
      <c r="AC208" s="150">
        <v>1</v>
      </c>
      <c r="AD208" s="148" t="s">
        <v>112</v>
      </c>
      <c r="AE208" s="148" t="s">
        <v>303</v>
      </c>
      <c r="AF208" s="148" t="s">
        <v>983</v>
      </c>
      <c r="AG208" s="148" t="s">
        <v>104</v>
      </c>
      <c r="AI208" s="153" t="s">
        <v>115</v>
      </c>
      <c r="AJ208" s="158"/>
      <c r="AK208" s="158"/>
      <c r="AL208" s="158"/>
      <c r="AM208" s="158"/>
      <c r="AN208" s="158"/>
      <c r="AO208" s="158"/>
      <c r="AP208" s="158"/>
      <c r="AQ208" s="158"/>
      <c r="AR208" s="158"/>
      <c r="AS208" s="158"/>
      <c r="AT208" s="158"/>
      <c r="AU208" s="156">
        <f t="shared" si="4"/>
        <v>0</v>
      </c>
    </row>
    <row r="209" spans="1:47" s="156" customFormat="1" ht="60" x14ac:dyDescent="0.25">
      <c r="A209" s="156">
        <v>75</v>
      </c>
      <c r="B209" s="148" t="s">
        <v>1673</v>
      </c>
      <c r="C209" s="150" t="s">
        <v>951</v>
      </c>
      <c r="D209" s="149">
        <v>41655</v>
      </c>
      <c r="E209" s="148" t="s">
        <v>1674</v>
      </c>
      <c r="F209" s="148" t="s">
        <v>346</v>
      </c>
      <c r="G209" s="150">
        <v>2414</v>
      </c>
      <c r="H209" s="148" t="s">
        <v>104</v>
      </c>
      <c r="I209" s="148" t="s">
        <v>347</v>
      </c>
      <c r="J209" s="148" t="s">
        <v>347</v>
      </c>
      <c r="K209" s="148" t="s">
        <v>302</v>
      </c>
      <c r="L209" s="148" t="s">
        <v>30</v>
      </c>
      <c r="M209" s="148" t="s">
        <v>1053</v>
      </c>
      <c r="N209" s="148" t="s">
        <v>104</v>
      </c>
      <c r="P209" s="150">
        <v>1</v>
      </c>
      <c r="Q209" s="148" t="s">
        <v>1675</v>
      </c>
      <c r="R209" s="150">
        <v>0</v>
      </c>
      <c r="S209" s="150">
        <v>0</v>
      </c>
      <c r="T209" s="150">
        <v>0</v>
      </c>
      <c r="U209" s="150">
        <v>0</v>
      </c>
      <c r="V209" s="149">
        <v>42751</v>
      </c>
      <c r="W209" s="150">
        <v>1</v>
      </c>
      <c r="X209" s="150">
        <v>0</v>
      </c>
      <c r="Y209" s="150">
        <v>1</v>
      </c>
      <c r="Z209" s="150">
        <v>0</v>
      </c>
      <c r="AA209" s="150">
        <v>0</v>
      </c>
      <c r="AB209" s="150">
        <v>1</v>
      </c>
      <c r="AC209" s="150">
        <v>1</v>
      </c>
      <c r="AD209" s="148" t="s">
        <v>112</v>
      </c>
      <c r="AE209" s="148" t="s">
        <v>303</v>
      </c>
      <c r="AF209" s="148" t="s">
        <v>983</v>
      </c>
      <c r="AG209" s="148" t="s">
        <v>104</v>
      </c>
      <c r="AI209" s="153" t="s">
        <v>115</v>
      </c>
      <c r="AJ209" s="158"/>
      <c r="AK209" s="158"/>
      <c r="AL209" s="158"/>
      <c r="AM209" s="158"/>
      <c r="AN209" s="158"/>
      <c r="AO209" s="158"/>
      <c r="AP209" s="158"/>
      <c r="AQ209" s="158"/>
      <c r="AR209" s="158"/>
      <c r="AS209" s="158"/>
      <c r="AT209" s="158"/>
      <c r="AU209" s="156">
        <f t="shared" si="4"/>
        <v>0</v>
      </c>
    </row>
    <row r="210" spans="1:47" s="156" customFormat="1" ht="45" x14ac:dyDescent="0.25">
      <c r="A210" s="156">
        <v>77</v>
      </c>
      <c r="B210" s="148" t="s">
        <v>1055</v>
      </c>
      <c r="C210" s="150" t="s">
        <v>974</v>
      </c>
      <c r="D210" s="149">
        <v>42486</v>
      </c>
      <c r="E210" s="148" t="s">
        <v>1056</v>
      </c>
      <c r="F210" s="148" t="s">
        <v>578</v>
      </c>
      <c r="G210" s="150">
        <v>2811</v>
      </c>
      <c r="H210" s="148" t="s">
        <v>104</v>
      </c>
      <c r="I210" s="148" t="s">
        <v>579</v>
      </c>
      <c r="J210" s="148" t="s">
        <v>1057</v>
      </c>
      <c r="K210" s="148" t="s">
        <v>580</v>
      </c>
      <c r="L210" s="148" t="s">
        <v>33</v>
      </c>
      <c r="M210" s="148" t="s">
        <v>104</v>
      </c>
      <c r="N210" s="148" t="s">
        <v>104</v>
      </c>
      <c r="P210" s="150">
        <v>1</v>
      </c>
      <c r="Q210" s="148" t="s">
        <v>1058</v>
      </c>
      <c r="R210" s="150">
        <v>0</v>
      </c>
      <c r="S210" s="150">
        <v>0</v>
      </c>
      <c r="T210" s="150">
        <v>0</v>
      </c>
      <c r="U210" s="150">
        <v>0</v>
      </c>
      <c r="V210" s="149">
        <v>43581</v>
      </c>
      <c r="W210" s="150">
        <v>1</v>
      </c>
      <c r="X210" s="150">
        <v>0</v>
      </c>
      <c r="Y210" s="150">
        <v>1</v>
      </c>
      <c r="Z210" s="150">
        <v>0</v>
      </c>
      <c r="AA210" s="150">
        <v>0</v>
      </c>
      <c r="AB210" s="150">
        <v>1</v>
      </c>
      <c r="AC210" s="150">
        <v>1</v>
      </c>
      <c r="AD210" s="148" t="s">
        <v>368</v>
      </c>
      <c r="AE210" s="148" t="s">
        <v>212</v>
      </c>
      <c r="AF210" s="148" t="s">
        <v>949</v>
      </c>
      <c r="AG210" s="148" t="s">
        <v>104</v>
      </c>
      <c r="AH210" s="157"/>
      <c r="AI210" s="153" t="s">
        <v>115</v>
      </c>
      <c r="AJ210" s="158"/>
      <c r="AK210" s="158"/>
      <c r="AL210" s="158"/>
      <c r="AM210" s="158"/>
      <c r="AN210" s="158"/>
      <c r="AO210" s="158"/>
      <c r="AP210" s="158"/>
      <c r="AQ210" s="158"/>
      <c r="AR210" s="158"/>
      <c r="AS210" s="158"/>
      <c r="AT210" s="158"/>
      <c r="AU210" s="156">
        <f t="shared" si="4"/>
        <v>0</v>
      </c>
    </row>
    <row r="211" spans="1:47" s="156" customFormat="1" ht="45" x14ac:dyDescent="0.25">
      <c r="A211" s="156">
        <v>78</v>
      </c>
      <c r="B211" s="148" t="s">
        <v>1679</v>
      </c>
      <c r="C211" s="150" t="s">
        <v>951</v>
      </c>
      <c r="D211" s="149">
        <v>41500</v>
      </c>
      <c r="E211" s="148" t="s">
        <v>1680</v>
      </c>
      <c r="F211" s="148" t="s">
        <v>1681</v>
      </c>
      <c r="G211" s="150">
        <v>2446</v>
      </c>
      <c r="H211" s="148" t="s">
        <v>104</v>
      </c>
      <c r="I211" s="148" t="s">
        <v>1682</v>
      </c>
      <c r="J211" s="148" t="s">
        <v>1683</v>
      </c>
      <c r="K211" s="148" t="s">
        <v>1684</v>
      </c>
      <c r="L211" s="148" t="s">
        <v>104</v>
      </c>
      <c r="M211" s="148" t="s">
        <v>104</v>
      </c>
      <c r="N211" s="148" t="s">
        <v>111</v>
      </c>
      <c r="P211" s="150">
        <v>1</v>
      </c>
      <c r="Q211" s="148" t="s">
        <v>349</v>
      </c>
      <c r="R211" s="150">
        <v>0</v>
      </c>
      <c r="S211" s="150">
        <v>0</v>
      </c>
      <c r="T211" s="150">
        <v>0</v>
      </c>
      <c r="U211" s="150">
        <v>0</v>
      </c>
      <c r="V211" s="149">
        <v>42520</v>
      </c>
      <c r="W211" s="150">
        <v>1</v>
      </c>
      <c r="X211" s="150">
        <v>0</v>
      </c>
      <c r="Y211" s="150">
        <v>1</v>
      </c>
      <c r="Z211" s="150">
        <v>0</v>
      </c>
      <c r="AA211" s="150">
        <v>0</v>
      </c>
      <c r="AB211" s="150">
        <v>1</v>
      </c>
      <c r="AC211" s="150">
        <v>1</v>
      </c>
      <c r="AD211" s="148" t="s">
        <v>112</v>
      </c>
      <c r="AE211" s="148" t="s">
        <v>183</v>
      </c>
      <c r="AF211" s="148" t="s">
        <v>949</v>
      </c>
      <c r="AG211" s="148" t="s">
        <v>104</v>
      </c>
      <c r="AH211" s="157"/>
      <c r="AI211" s="153" t="s">
        <v>184</v>
      </c>
      <c r="AJ211" s="158"/>
      <c r="AK211" s="158"/>
      <c r="AL211" s="158"/>
      <c r="AM211" s="158"/>
      <c r="AN211" s="158"/>
      <c r="AO211" s="158"/>
      <c r="AP211" s="158"/>
      <c r="AQ211" s="158"/>
      <c r="AR211" s="158"/>
      <c r="AS211" s="158"/>
      <c r="AT211" s="158"/>
      <c r="AU211" s="156">
        <f t="shared" si="4"/>
        <v>0</v>
      </c>
    </row>
    <row r="212" spans="1:47" s="156" customFormat="1" ht="30" x14ac:dyDescent="0.25">
      <c r="A212" s="156">
        <v>79</v>
      </c>
      <c r="B212" s="148" t="s">
        <v>1059</v>
      </c>
      <c r="C212" s="150" t="s">
        <v>951</v>
      </c>
      <c r="D212" s="149">
        <v>41675</v>
      </c>
      <c r="E212" s="148" t="s">
        <v>350</v>
      </c>
      <c r="F212" s="148" t="s">
        <v>351</v>
      </c>
      <c r="G212" s="150">
        <v>2454</v>
      </c>
      <c r="H212" s="148" t="s">
        <v>104</v>
      </c>
      <c r="I212" s="148" t="s">
        <v>352</v>
      </c>
      <c r="J212" s="148" t="s">
        <v>353</v>
      </c>
      <c r="K212" s="148" t="s">
        <v>354</v>
      </c>
      <c r="L212" s="148" t="s">
        <v>104</v>
      </c>
      <c r="M212" s="148" t="s">
        <v>104</v>
      </c>
      <c r="N212" s="148" t="s">
        <v>111</v>
      </c>
      <c r="P212" s="150">
        <v>1</v>
      </c>
      <c r="Q212" s="148" t="s">
        <v>349</v>
      </c>
      <c r="R212" s="150">
        <v>0</v>
      </c>
      <c r="S212" s="150">
        <v>0</v>
      </c>
      <c r="T212" s="150">
        <v>0</v>
      </c>
      <c r="U212" s="150">
        <v>1</v>
      </c>
      <c r="V212" s="149">
        <v>42520</v>
      </c>
      <c r="W212" s="150">
        <v>0</v>
      </c>
      <c r="X212" s="150">
        <v>1</v>
      </c>
      <c r="Y212" s="150">
        <v>1</v>
      </c>
      <c r="Z212" s="150">
        <v>0</v>
      </c>
      <c r="AA212" s="150">
        <v>0</v>
      </c>
      <c r="AB212" s="150">
        <v>1</v>
      </c>
      <c r="AC212" s="150">
        <v>1</v>
      </c>
      <c r="AD212" s="148" t="s">
        <v>112</v>
      </c>
      <c r="AE212" s="148" t="s">
        <v>183</v>
      </c>
      <c r="AF212" s="148" t="s">
        <v>949</v>
      </c>
      <c r="AG212" s="148" t="s">
        <v>104</v>
      </c>
      <c r="AH212" s="155">
        <v>42094</v>
      </c>
      <c r="AI212" s="153" t="s">
        <v>184</v>
      </c>
      <c r="AJ212" s="158"/>
      <c r="AK212" s="158"/>
      <c r="AL212" s="158"/>
      <c r="AM212" s="158"/>
      <c r="AN212" s="158"/>
      <c r="AO212" s="158"/>
      <c r="AP212" s="158"/>
      <c r="AQ212" s="158"/>
      <c r="AR212" s="158"/>
      <c r="AS212" s="158"/>
      <c r="AT212" s="158"/>
      <c r="AU212" s="156">
        <f t="shared" si="4"/>
        <v>0</v>
      </c>
    </row>
    <row r="213" spans="1:47" s="156" customFormat="1" ht="30" x14ac:dyDescent="0.25">
      <c r="A213" s="156">
        <v>83</v>
      </c>
      <c r="B213" s="148" t="s">
        <v>1068</v>
      </c>
      <c r="C213" s="150" t="s">
        <v>939</v>
      </c>
      <c r="D213" s="149">
        <v>42413</v>
      </c>
      <c r="E213" s="148" t="s">
        <v>355</v>
      </c>
      <c r="F213" s="148" t="s">
        <v>356</v>
      </c>
      <c r="G213" s="150">
        <v>2727</v>
      </c>
      <c r="H213" s="148" t="s">
        <v>104</v>
      </c>
      <c r="I213" s="148" t="s">
        <v>357</v>
      </c>
      <c r="J213" s="148" t="s">
        <v>358</v>
      </c>
      <c r="K213" s="148" t="s">
        <v>359</v>
      </c>
      <c r="L213" s="148" t="s">
        <v>327</v>
      </c>
      <c r="M213" s="148" t="s">
        <v>327</v>
      </c>
      <c r="N213" s="148" t="s">
        <v>104</v>
      </c>
      <c r="P213" s="150">
        <v>1</v>
      </c>
      <c r="Q213" s="148" t="s">
        <v>360</v>
      </c>
      <c r="R213" s="150">
        <v>0</v>
      </c>
      <c r="S213" s="150">
        <v>0</v>
      </c>
      <c r="T213" s="150">
        <v>0</v>
      </c>
      <c r="U213" s="150">
        <v>0</v>
      </c>
      <c r="V213" s="149">
        <v>43509</v>
      </c>
      <c r="W213" s="150">
        <v>1</v>
      </c>
      <c r="X213" s="150">
        <v>0</v>
      </c>
      <c r="Y213" s="150">
        <v>1</v>
      </c>
      <c r="Z213" s="150">
        <v>0</v>
      </c>
      <c r="AA213" s="150">
        <v>0</v>
      </c>
      <c r="AB213" s="150">
        <v>1</v>
      </c>
      <c r="AC213" s="150">
        <v>1</v>
      </c>
      <c r="AD213" s="148" t="s">
        <v>112</v>
      </c>
      <c r="AE213" s="148" t="s">
        <v>212</v>
      </c>
      <c r="AF213" s="148" t="s">
        <v>940</v>
      </c>
      <c r="AG213" s="148" t="s">
        <v>104</v>
      </c>
      <c r="AI213" s="153" t="s">
        <v>115</v>
      </c>
      <c r="AJ213" s="158"/>
      <c r="AK213" s="158"/>
      <c r="AL213" s="158"/>
      <c r="AM213" s="158"/>
      <c r="AN213" s="158"/>
      <c r="AO213" s="158"/>
      <c r="AP213" s="158"/>
      <c r="AQ213" s="158"/>
      <c r="AR213" s="158"/>
      <c r="AS213" s="158"/>
      <c r="AT213" s="158"/>
      <c r="AU213" s="156">
        <f t="shared" si="4"/>
        <v>0</v>
      </c>
    </row>
    <row r="214" spans="1:47" s="156" customFormat="1" ht="45" x14ac:dyDescent="0.25">
      <c r="A214" s="156">
        <v>84</v>
      </c>
      <c r="B214" s="148" t="s">
        <v>1069</v>
      </c>
      <c r="C214" s="150" t="s">
        <v>1021</v>
      </c>
      <c r="D214" s="149">
        <v>41893</v>
      </c>
      <c r="E214" s="148" t="s">
        <v>361</v>
      </c>
      <c r="F214" s="148" t="s">
        <v>362</v>
      </c>
      <c r="G214" s="150">
        <v>2489</v>
      </c>
      <c r="H214" s="148" t="s">
        <v>104</v>
      </c>
      <c r="I214" s="148" t="s">
        <v>363</v>
      </c>
      <c r="J214" s="148" t="s">
        <v>364</v>
      </c>
      <c r="K214" s="148" t="s">
        <v>365</v>
      </c>
      <c r="L214" s="148" t="s">
        <v>32</v>
      </c>
      <c r="M214" s="148" t="s">
        <v>32</v>
      </c>
      <c r="N214" s="148" t="s">
        <v>111</v>
      </c>
      <c r="P214" s="150">
        <v>1</v>
      </c>
      <c r="Q214" s="148" t="s">
        <v>366</v>
      </c>
      <c r="R214" s="150">
        <v>0</v>
      </c>
      <c r="S214" s="150">
        <v>0</v>
      </c>
      <c r="T214" s="150">
        <v>0</v>
      </c>
      <c r="U214" s="150">
        <v>0</v>
      </c>
      <c r="V214" s="149">
        <v>42989</v>
      </c>
      <c r="W214" s="150">
        <v>1</v>
      </c>
      <c r="X214" s="150">
        <v>0</v>
      </c>
      <c r="Y214" s="150">
        <v>1</v>
      </c>
      <c r="Z214" s="150">
        <v>0</v>
      </c>
      <c r="AA214" s="150">
        <v>1</v>
      </c>
      <c r="AB214" s="150">
        <v>1</v>
      </c>
      <c r="AC214" s="150">
        <v>0</v>
      </c>
      <c r="AD214" s="148" t="s">
        <v>112</v>
      </c>
      <c r="AE214" s="148" t="s">
        <v>200</v>
      </c>
      <c r="AF214" s="148" t="s">
        <v>937</v>
      </c>
      <c r="AG214" s="148" t="s">
        <v>104</v>
      </c>
      <c r="AI214" s="153" t="s">
        <v>148</v>
      </c>
      <c r="AJ214" s="158"/>
      <c r="AK214" s="158"/>
      <c r="AL214" s="158"/>
      <c r="AM214" s="158"/>
      <c r="AN214" s="158"/>
      <c r="AO214" s="158"/>
      <c r="AP214" s="158"/>
      <c r="AQ214" s="158"/>
      <c r="AR214" s="158"/>
      <c r="AS214" s="158"/>
      <c r="AT214" s="158"/>
      <c r="AU214" s="156">
        <f t="shared" si="4"/>
        <v>0</v>
      </c>
    </row>
    <row r="215" spans="1:47" s="156" customFormat="1" ht="45" x14ac:dyDescent="0.25">
      <c r="A215" s="156">
        <v>101</v>
      </c>
      <c r="B215" s="148" t="s">
        <v>1076</v>
      </c>
      <c r="C215" s="150" t="s">
        <v>1021</v>
      </c>
      <c r="D215" s="149">
        <v>41991</v>
      </c>
      <c r="E215" s="148" t="s">
        <v>369</v>
      </c>
      <c r="F215" s="148" t="s">
        <v>370</v>
      </c>
      <c r="G215" s="150">
        <v>2511</v>
      </c>
      <c r="H215" s="148" t="s">
        <v>104</v>
      </c>
      <c r="I215" s="148" t="s">
        <v>371</v>
      </c>
      <c r="J215" s="148" t="s">
        <v>372</v>
      </c>
      <c r="K215" s="148" t="s">
        <v>373</v>
      </c>
      <c r="L215" s="148" t="s">
        <v>374</v>
      </c>
      <c r="M215" s="148" t="s">
        <v>30</v>
      </c>
      <c r="N215" s="148" t="s">
        <v>104</v>
      </c>
      <c r="P215" s="150">
        <v>1</v>
      </c>
      <c r="Q215" s="148" t="s">
        <v>375</v>
      </c>
      <c r="R215" s="150">
        <v>0</v>
      </c>
      <c r="S215" s="150">
        <v>0</v>
      </c>
      <c r="T215" s="150">
        <v>0</v>
      </c>
      <c r="U215" s="150">
        <v>0</v>
      </c>
      <c r="V215" s="149">
        <v>43087</v>
      </c>
      <c r="W215" s="150">
        <v>1</v>
      </c>
      <c r="X215" s="150">
        <v>0</v>
      </c>
      <c r="Y215" s="150">
        <v>1</v>
      </c>
      <c r="Z215" s="150">
        <v>0</v>
      </c>
      <c r="AA215" s="150">
        <v>1</v>
      </c>
      <c r="AB215" s="150">
        <v>1</v>
      </c>
      <c r="AC215" s="150">
        <v>0</v>
      </c>
      <c r="AD215" s="148" t="s">
        <v>368</v>
      </c>
      <c r="AE215" s="148" t="s">
        <v>200</v>
      </c>
      <c r="AF215" s="148" t="s">
        <v>937</v>
      </c>
      <c r="AG215" s="148" t="s">
        <v>104</v>
      </c>
      <c r="AI215" s="153" t="s">
        <v>115</v>
      </c>
      <c r="AJ215" s="158"/>
      <c r="AK215" s="158"/>
      <c r="AL215" s="158"/>
      <c r="AM215" s="158"/>
      <c r="AN215" s="158"/>
      <c r="AO215" s="158"/>
      <c r="AP215" s="158"/>
      <c r="AQ215" s="158"/>
      <c r="AR215" s="158"/>
      <c r="AS215" s="158"/>
      <c r="AT215" s="158"/>
      <c r="AU215" s="156">
        <f t="shared" si="4"/>
        <v>0</v>
      </c>
    </row>
    <row r="216" spans="1:47" s="156" customFormat="1" ht="30" x14ac:dyDescent="0.25">
      <c r="A216" s="156">
        <v>104</v>
      </c>
      <c r="B216" s="148" t="s">
        <v>1038</v>
      </c>
      <c r="C216" s="150" t="s">
        <v>939</v>
      </c>
      <c r="D216" s="149">
        <v>42443</v>
      </c>
      <c r="E216" s="148" t="s">
        <v>378</v>
      </c>
      <c r="F216" s="148" t="s">
        <v>379</v>
      </c>
      <c r="G216" s="150">
        <v>2716</v>
      </c>
      <c r="H216" s="148" t="s">
        <v>104</v>
      </c>
      <c r="I216" s="148" t="s">
        <v>380</v>
      </c>
      <c r="J216" s="148" t="s">
        <v>381</v>
      </c>
      <c r="K216" s="148" t="s">
        <v>382</v>
      </c>
      <c r="L216" s="148" t="s">
        <v>63</v>
      </c>
      <c r="M216" s="148" t="s">
        <v>29</v>
      </c>
      <c r="N216" s="148" t="s">
        <v>111</v>
      </c>
      <c r="P216" s="150">
        <v>1</v>
      </c>
      <c r="Q216" s="148" t="s">
        <v>321</v>
      </c>
      <c r="R216" s="150">
        <v>0</v>
      </c>
      <c r="S216" s="150">
        <v>0</v>
      </c>
      <c r="T216" s="150">
        <v>0</v>
      </c>
      <c r="U216" s="150">
        <v>0</v>
      </c>
      <c r="V216" s="149">
        <v>43538</v>
      </c>
      <c r="W216" s="150">
        <v>1</v>
      </c>
      <c r="X216" s="150">
        <v>0</v>
      </c>
      <c r="Y216" s="150">
        <v>1</v>
      </c>
      <c r="Z216" s="150">
        <v>0</v>
      </c>
      <c r="AA216" s="150">
        <v>0</v>
      </c>
      <c r="AB216" s="150">
        <v>1</v>
      </c>
      <c r="AC216" s="150">
        <v>1</v>
      </c>
      <c r="AD216" s="148" t="s">
        <v>112</v>
      </c>
      <c r="AE216" s="148" t="s">
        <v>283</v>
      </c>
      <c r="AF216" s="148" t="s">
        <v>931</v>
      </c>
      <c r="AG216" s="148" t="s">
        <v>104</v>
      </c>
      <c r="AI216" s="153" t="s">
        <v>184</v>
      </c>
      <c r="AJ216" s="158"/>
      <c r="AK216" s="158"/>
      <c r="AL216" s="158"/>
      <c r="AM216" s="158"/>
      <c r="AN216" s="158"/>
      <c r="AO216" s="158"/>
      <c r="AP216" s="158"/>
      <c r="AQ216" s="158"/>
      <c r="AR216" s="158"/>
      <c r="AS216" s="158"/>
      <c r="AT216" s="158"/>
      <c r="AU216" s="156">
        <f t="shared" si="4"/>
        <v>0</v>
      </c>
    </row>
    <row r="217" spans="1:47" s="156" customFormat="1" ht="30" x14ac:dyDescent="0.25">
      <c r="A217" s="156">
        <v>107</v>
      </c>
      <c r="B217" s="148" t="s">
        <v>1685</v>
      </c>
      <c r="C217" s="150" t="s">
        <v>1021</v>
      </c>
      <c r="D217" s="149">
        <v>41907</v>
      </c>
      <c r="E217" s="148" t="s">
        <v>1686</v>
      </c>
      <c r="F217" s="148" t="s">
        <v>1687</v>
      </c>
      <c r="G217" s="150">
        <v>2531</v>
      </c>
      <c r="H217" s="148" t="s">
        <v>104</v>
      </c>
      <c r="I217" s="148" t="s">
        <v>1688</v>
      </c>
      <c r="J217" s="148" t="s">
        <v>1689</v>
      </c>
      <c r="K217" s="148" t="s">
        <v>385</v>
      </c>
      <c r="L217" s="148" t="s">
        <v>104</v>
      </c>
      <c r="M217" s="148" t="s">
        <v>1041</v>
      </c>
      <c r="N217" s="148" t="s">
        <v>111</v>
      </c>
      <c r="P217" s="150">
        <v>1</v>
      </c>
      <c r="Q217" s="148" t="s">
        <v>1690</v>
      </c>
      <c r="R217" s="150">
        <v>0</v>
      </c>
      <c r="S217" s="150">
        <v>0</v>
      </c>
      <c r="T217" s="150">
        <v>0</v>
      </c>
      <c r="U217" s="150">
        <v>0</v>
      </c>
      <c r="V217" s="149">
        <v>42521</v>
      </c>
      <c r="W217" s="150">
        <v>1</v>
      </c>
      <c r="X217" s="150">
        <v>0</v>
      </c>
      <c r="Y217" s="150">
        <v>1</v>
      </c>
      <c r="Z217" s="150">
        <v>0</v>
      </c>
      <c r="AA217" s="150">
        <v>0</v>
      </c>
      <c r="AB217" s="150">
        <v>1</v>
      </c>
      <c r="AC217" s="150">
        <v>1</v>
      </c>
      <c r="AD217" s="148" t="s">
        <v>104</v>
      </c>
      <c r="AE217" s="148" t="s">
        <v>183</v>
      </c>
      <c r="AF217" s="148" t="s">
        <v>949</v>
      </c>
      <c r="AG217" s="148" t="s">
        <v>104</v>
      </c>
      <c r="AI217" s="153" t="s">
        <v>184</v>
      </c>
      <c r="AJ217" s="158"/>
      <c r="AK217" s="158"/>
      <c r="AL217" s="158"/>
      <c r="AM217" s="158"/>
      <c r="AN217" s="158"/>
      <c r="AO217" s="158"/>
      <c r="AP217" s="158"/>
      <c r="AQ217" s="158"/>
      <c r="AR217" s="158"/>
      <c r="AS217" s="158"/>
      <c r="AT217" s="158"/>
      <c r="AU217" s="156">
        <f t="shared" si="4"/>
        <v>0</v>
      </c>
    </row>
    <row r="218" spans="1:47" s="156" customFormat="1" ht="30" x14ac:dyDescent="0.25">
      <c r="A218" s="156">
        <v>109</v>
      </c>
      <c r="B218" s="148" t="s">
        <v>1086</v>
      </c>
      <c r="C218" s="150" t="s">
        <v>1021</v>
      </c>
      <c r="D218" s="149">
        <v>41789</v>
      </c>
      <c r="E218" s="148" t="s">
        <v>388</v>
      </c>
      <c r="F218" s="148" t="s">
        <v>386</v>
      </c>
      <c r="G218" s="150">
        <v>2539</v>
      </c>
      <c r="H218" s="148" t="s">
        <v>104</v>
      </c>
      <c r="I218" s="148" t="s">
        <v>387</v>
      </c>
      <c r="J218" s="148" t="s">
        <v>389</v>
      </c>
      <c r="K218" s="148" t="s">
        <v>320</v>
      </c>
      <c r="L218" s="148" t="s">
        <v>343</v>
      </c>
      <c r="M218" s="148" t="s">
        <v>37</v>
      </c>
      <c r="N218" s="148" t="s">
        <v>107</v>
      </c>
      <c r="P218" s="150">
        <v>1</v>
      </c>
      <c r="Q218" s="148" t="s">
        <v>390</v>
      </c>
      <c r="R218" s="150">
        <v>0</v>
      </c>
      <c r="S218" s="150">
        <v>0</v>
      </c>
      <c r="T218" s="150">
        <v>1</v>
      </c>
      <c r="U218" s="150">
        <v>1</v>
      </c>
      <c r="V218" s="149">
        <v>42885</v>
      </c>
      <c r="W218" s="150">
        <v>0</v>
      </c>
      <c r="X218" s="150">
        <v>1</v>
      </c>
      <c r="Y218" s="150">
        <v>1</v>
      </c>
      <c r="Z218" s="150">
        <v>0</v>
      </c>
      <c r="AA218" s="150">
        <v>0</v>
      </c>
      <c r="AB218" s="150">
        <v>1</v>
      </c>
      <c r="AC218" s="150">
        <v>1</v>
      </c>
      <c r="AD218" s="148" t="s">
        <v>112</v>
      </c>
      <c r="AE218" s="148" t="s">
        <v>283</v>
      </c>
      <c r="AF218" s="148" t="s">
        <v>940</v>
      </c>
      <c r="AG218" s="148" t="s">
        <v>104</v>
      </c>
      <c r="AI218" s="153" t="s">
        <v>115</v>
      </c>
      <c r="AJ218" s="158"/>
      <c r="AK218" s="158"/>
      <c r="AL218" s="158"/>
      <c r="AM218" s="158"/>
      <c r="AN218" s="158"/>
      <c r="AO218" s="158"/>
      <c r="AP218" s="158"/>
      <c r="AQ218" s="158"/>
      <c r="AR218" s="158"/>
      <c r="AS218" s="158"/>
      <c r="AT218" s="158"/>
      <c r="AU218" s="156">
        <f t="shared" si="4"/>
        <v>0</v>
      </c>
    </row>
    <row r="219" spans="1:47" s="156" customFormat="1" ht="60" x14ac:dyDescent="0.25">
      <c r="A219" s="156">
        <v>112</v>
      </c>
      <c r="B219" s="148" t="s">
        <v>1088</v>
      </c>
      <c r="C219" s="150" t="s">
        <v>1021</v>
      </c>
      <c r="D219" s="149">
        <v>41928</v>
      </c>
      <c r="E219" s="148" t="s">
        <v>391</v>
      </c>
      <c r="F219" s="148" t="s">
        <v>392</v>
      </c>
      <c r="G219" s="150">
        <v>2544</v>
      </c>
      <c r="H219" s="148" t="s">
        <v>104</v>
      </c>
      <c r="I219" s="148" t="s">
        <v>393</v>
      </c>
      <c r="J219" s="148" t="s">
        <v>394</v>
      </c>
      <c r="K219" s="148" t="s">
        <v>395</v>
      </c>
      <c r="L219" s="148" t="s">
        <v>127</v>
      </c>
      <c r="M219" s="148" t="s">
        <v>944</v>
      </c>
      <c r="N219" s="148" t="s">
        <v>127</v>
      </c>
      <c r="P219" s="150">
        <v>1</v>
      </c>
      <c r="Q219" s="148" t="s">
        <v>396</v>
      </c>
      <c r="R219" s="150">
        <v>0</v>
      </c>
      <c r="S219" s="150">
        <v>0</v>
      </c>
      <c r="T219" s="150">
        <v>0</v>
      </c>
      <c r="U219" s="150">
        <v>0</v>
      </c>
      <c r="V219" s="149">
        <v>43024</v>
      </c>
      <c r="W219" s="150">
        <v>1</v>
      </c>
      <c r="X219" s="150">
        <v>0</v>
      </c>
      <c r="Y219" s="150">
        <v>1</v>
      </c>
      <c r="Z219" s="150">
        <v>0</v>
      </c>
      <c r="AA219" s="150">
        <v>0</v>
      </c>
      <c r="AB219" s="150">
        <v>1</v>
      </c>
      <c r="AC219" s="150">
        <v>1</v>
      </c>
      <c r="AD219" s="148" t="s">
        <v>104</v>
      </c>
      <c r="AE219" s="148" t="s">
        <v>303</v>
      </c>
      <c r="AF219" s="148" t="s">
        <v>983</v>
      </c>
      <c r="AG219" s="148" t="s">
        <v>104</v>
      </c>
      <c r="AI219" s="153" t="s">
        <v>115</v>
      </c>
      <c r="AJ219" s="158"/>
      <c r="AK219" s="158"/>
      <c r="AL219" s="158"/>
      <c r="AM219" s="158"/>
      <c r="AN219" s="158"/>
      <c r="AO219" s="158"/>
      <c r="AP219" s="158"/>
      <c r="AQ219" s="158"/>
      <c r="AR219" s="158"/>
      <c r="AS219" s="158"/>
      <c r="AT219" s="158"/>
      <c r="AU219" s="156">
        <f t="shared" si="4"/>
        <v>0</v>
      </c>
    </row>
    <row r="220" spans="1:47" s="156" customFormat="1" ht="45" x14ac:dyDescent="0.25">
      <c r="A220" s="156">
        <v>114</v>
      </c>
      <c r="B220" s="148" t="s">
        <v>1090</v>
      </c>
      <c r="C220" s="150" t="s">
        <v>1021</v>
      </c>
      <c r="D220" s="149">
        <v>41844</v>
      </c>
      <c r="E220" s="148" t="s">
        <v>397</v>
      </c>
      <c r="F220" s="148" t="s">
        <v>398</v>
      </c>
      <c r="G220" s="150">
        <v>2548</v>
      </c>
      <c r="H220" s="148" t="s">
        <v>104</v>
      </c>
      <c r="I220" s="148" t="s">
        <v>399</v>
      </c>
      <c r="J220" s="148" t="s">
        <v>400</v>
      </c>
      <c r="K220" s="148" t="s">
        <v>359</v>
      </c>
      <c r="L220" s="148" t="s">
        <v>615</v>
      </c>
      <c r="M220" s="148" t="s">
        <v>327</v>
      </c>
      <c r="N220" s="148" t="s">
        <v>104</v>
      </c>
      <c r="P220" s="150">
        <v>1</v>
      </c>
      <c r="Q220" s="148" t="s">
        <v>401</v>
      </c>
      <c r="R220" s="150">
        <v>0</v>
      </c>
      <c r="S220" s="150">
        <v>0</v>
      </c>
      <c r="T220" s="150">
        <v>0</v>
      </c>
      <c r="U220" s="150">
        <v>0</v>
      </c>
      <c r="V220" s="149">
        <v>42940</v>
      </c>
      <c r="W220" s="150">
        <v>1</v>
      </c>
      <c r="X220" s="150">
        <v>0</v>
      </c>
      <c r="Y220" s="150">
        <v>1</v>
      </c>
      <c r="Z220" s="150">
        <v>0</v>
      </c>
      <c r="AA220" s="150">
        <v>1</v>
      </c>
      <c r="AB220" s="150">
        <v>1</v>
      </c>
      <c r="AC220" s="150">
        <v>0</v>
      </c>
      <c r="AD220" s="148" t="s">
        <v>112</v>
      </c>
      <c r="AE220" s="148" t="s">
        <v>200</v>
      </c>
      <c r="AF220" s="148" t="s">
        <v>937</v>
      </c>
      <c r="AG220" s="148" t="s">
        <v>104</v>
      </c>
      <c r="AI220" s="153" t="s">
        <v>115</v>
      </c>
      <c r="AJ220" s="158"/>
      <c r="AK220" s="158"/>
      <c r="AL220" s="158"/>
      <c r="AM220" s="158"/>
      <c r="AN220" s="158"/>
      <c r="AO220" s="158"/>
      <c r="AP220" s="158"/>
      <c r="AQ220" s="158"/>
      <c r="AR220" s="158"/>
      <c r="AS220" s="158"/>
      <c r="AT220" s="158"/>
      <c r="AU220" s="156">
        <f t="shared" si="4"/>
        <v>0</v>
      </c>
    </row>
    <row r="221" spans="1:47" s="156" customFormat="1" ht="60" x14ac:dyDescent="0.25">
      <c r="A221" s="156">
        <v>115</v>
      </c>
      <c r="B221" s="148" t="s">
        <v>1091</v>
      </c>
      <c r="C221" s="150" t="s">
        <v>1021</v>
      </c>
      <c r="D221" s="149">
        <v>41848</v>
      </c>
      <c r="E221" s="148" t="s">
        <v>402</v>
      </c>
      <c r="F221" s="148" t="s">
        <v>403</v>
      </c>
      <c r="G221" s="150">
        <v>2549</v>
      </c>
      <c r="H221" s="148" t="s">
        <v>104</v>
      </c>
      <c r="I221" s="148" t="s">
        <v>404</v>
      </c>
      <c r="J221" s="148" t="s">
        <v>405</v>
      </c>
      <c r="K221" s="148" t="s">
        <v>406</v>
      </c>
      <c r="L221" s="148" t="s">
        <v>327</v>
      </c>
      <c r="M221" s="148" t="s">
        <v>327</v>
      </c>
      <c r="N221" s="148" t="s">
        <v>104</v>
      </c>
      <c r="P221" s="150">
        <v>1</v>
      </c>
      <c r="Q221" s="148" t="s">
        <v>407</v>
      </c>
      <c r="R221" s="150">
        <v>0</v>
      </c>
      <c r="S221" s="150">
        <v>0</v>
      </c>
      <c r="T221" s="150">
        <v>0</v>
      </c>
      <c r="U221" s="150">
        <v>0</v>
      </c>
      <c r="V221" s="149">
        <v>42944</v>
      </c>
      <c r="W221" s="150">
        <v>1</v>
      </c>
      <c r="X221" s="150">
        <v>0</v>
      </c>
      <c r="Y221" s="150">
        <v>1</v>
      </c>
      <c r="Z221" s="150">
        <v>0</v>
      </c>
      <c r="AA221" s="150">
        <v>1</v>
      </c>
      <c r="AB221" s="150">
        <v>1</v>
      </c>
      <c r="AC221" s="150">
        <v>0</v>
      </c>
      <c r="AD221" s="148" t="s">
        <v>112</v>
      </c>
      <c r="AE221" s="148" t="s">
        <v>200</v>
      </c>
      <c r="AF221" s="148" t="s">
        <v>937</v>
      </c>
      <c r="AG221" s="148" t="s">
        <v>104</v>
      </c>
      <c r="AI221" s="153" t="s">
        <v>115</v>
      </c>
      <c r="AJ221" s="158"/>
      <c r="AK221" s="158"/>
      <c r="AL221" s="158"/>
      <c r="AM221" s="158"/>
      <c r="AN221" s="158"/>
      <c r="AO221" s="158"/>
      <c r="AP221" s="158"/>
      <c r="AQ221" s="158"/>
      <c r="AR221" s="158"/>
      <c r="AS221" s="158"/>
      <c r="AT221" s="158"/>
      <c r="AU221" s="156">
        <f t="shared" si="4"/>
        <v>0</v>
      </c>
    </row>
    <row r="222" spans="1:47" s="156" customFormat="1" ht="60" x14ac:dyDescent="0.25">
      <c r="A222" s="156">
        <v>116</v>
      </c>
      <c r="B222" s="148" t="s">
        <v>1092</v>
      </c>
      <c r="C222" s="150" t="s">
        <v>1021</v>
      </c>
      <c r="D222" s="149">
        <v>42067</v>
      </c>
      <c r="E222" s="148" t="s">
        <v>408</v>
      </c>
      <c r="F222" s="148" t="s">
        <v>409</v>
      </c>
      <c r="G222" s="150">
        <v>2555</v>
      </c>
      <c r="H222" s="148" t="s">
        <v>104</v>
      </c>
      <c r="I222" s="148" t="s">
        <v>181</v>
      </c>
      <c r="J222" s="148" t="s">
        <v>410</v>
      </c>
      <c r="K222" s="148" t="s">
        <v>411</v>
      </c>
      <c r="L222" s="148" t="s">
        <v>104</v>
      </c>
      <c r="M222" s="148" t="s">
        <v>104</v>
      </c>
      <c r="N222" s="148" t="s">
        <v>107</v>
      </c>
      <c r="P222" s="150">
        <v>1</v>
      </c>
      <c r="Q222" s="148" t="s">
        <v>412</v>
      </c>
      <c r="R222" s="150">
        <v>0</v>
      </c>
      <c r="S222" s="150">
        <v>0</v>
      </c>
      <c r="T222" s="150">
        <v>1</v>
      </c>
      <c r="U222" s="150">
        <v>1</v>
      </c>
      <c r="V222" s="149">
        <v>43163</v>
      </c>
      <c r="W222" s="150">
        <v>0</v>
      </c>
      <c r="X222" s="150">
        <v>1</v>
      </c>
      <c r="Y222" s="150">
        <v>1</v>
      </c>
      <c r="Z222" s="150">
        <v>0</v>
      </c>
      <c r="AA222" s="150">
        <v>0</v>
      </c>
      <c r="AB222" s="150">
        <v>1</v>
      </c>
      <c r="AC222" s="150">
        <v>1</v>
      </c>
      <c r="AD222" s="148" t="s">
        <v>104</v>
      </c>
      <c r="AE222" s="148" t="s">
        <v>303</v>
      </c>
      <c r="AF222" s="148" t="s">
        <v>983</v>
      </c>
      <c r="AG222" s="148" t="s">
        <v>104</v>
      </c>
      <c r="AH222" s="157"/>
      <c r="AI222" s="153" t="s">
        <v>115</v>
      </c>
      <c r="AJ222" s="158"/>
      <c r="AK222" s="158"/>
      <c r="AL222" s="158"/>
      <c r="AM222" s="158"/>
      <c r="AN222" s="158"/>
      <c r="AO222" s="158"/>
      <c r="AP222" s="158"/>
      <c r="AQ222" s="158"/>
      <c r="AR222" s="158"/>
      <c r="AS222" s="158"/>
      <c r="AT222" s="158"/>
      <c r="AU222" s="156">
        <f t="shared" si="4"/>
        <v>0</v>
      </c>
    </row>
    <row r="223" spans="1:47" s="156" customFormat="1" ht="30" x14ac:dyDescent="0.25">
      <c r="A223" s="156">
        <v>118</v>
      </c>
      <c r="B223" s="148" t="s">
        <v>1094</v>
      </c>
      <c r="C223" s="150" t="s">
        <v>1021</v>
      </c>
      <c r="D223" s="149">
        <v>42067</v>
      </c>
      <c r="E223" s="148" t="s">
        <v>413</v>
      </c>
      <c r="F223" s="148" t="s">
        <v>414</v>
      </c>
      <c r="G223" s="150">
        <v>2558</v>
      </c>
      <c r="H223" s="148" t="s">
        <v>104</v>
      </c>
      <c r="I223" s="148" t="s">
        <v>415</v>
      </c>
      <c r="J223" s="148" t="s">
        <v>416</v>
      </c>
      <c r="K223" s="148" t="s">
        <v>417</v>
      </c>
      <c r="L223" s="148" t="s">
        <v>104</v>
      </c>
      <c r="M223" s="148" t="s">
        <v>104</v>
      </c>
      <c r="N223" s="148" t="s">
        <v>107</v>
      </c>
      <c r="P223" s="150">
        <v>1</v>
      </c>
      <c r="Q223" s="148" t="s">
        <v>418</v>
      </c>
      <c r="R223" s="150">
        <v>0</v>
      </c>
      <c r="S223" s="150">
        <v>0</v>
      </c>
      <c r="T223" s="150">
        <v>0</v>
      </c>
      <c r="U223" s="150">
        <v>0</v>
      </c>
      <c r="V223" s="149">
        <v>43163</v>
      </c>
      <c r="W223" s="150">
        <v>1</v>
      </c>
      <c r="X223" s="150">
        <v>0</v>
      </c>
      <c r="Y223" s="150">
        <v>1</v>
      </c>
      <c r="Z223" s="150">
        <v>0</v>
      </c>
      <c r="AA223" s="150">
        <v>0</v>
      </c>
      <c r="AB223" s="150">
        <v>1</v>
      </c>
      <c r="AC223" s="150">
        <v>1</v>
      </c>
      <c r="AD223" s="148" t="s">
        <v>104</v>
      </c>
      <c r="AE223" s="148" t="s">
        <v>190</v>
      </c>
      <c r="AF223" s="148" t="s">
        <v>949</v>
      </c>
      <c r="AG223" s="148" t="s">
        <v>104</v>
      </c>
      <c r="AI223" s="153" t="s">
        <v>115</v>
      </c>
      <c r="AJ223" s="158"/>
      <c r="AK223" s="158"/>
      <c r="AL223" s="158"/>
      <c r="AM223" s="158"/>
      <c r="AN223" s="158"/>
      <c r="AO223" s="158"/>
      <c r="AP223" s="158"/>
      <c r="AQ223" s="158"/>
      <c r="AR223" s="158"/>
      <c r="AS223" s="158"/>
      <c r="AT223" s="158"/>
      <c r="AU223" s="156">
        <f t="shared" si="4"/>
        <v>0</v>
      </c>
    </row>
    <row r="224" spans="1:47" s="156" customFormat="1" ht="60" x14ac:dyDescent="0.25">
      <c r="A224" s="156">
        <v>125</v>
      </c>
      <c r="B224" s="148" t="s">
        <v>1099</v>
      </c>
      <c r="C224" s="150" t="s">
        <v>974</v>
      </c>
      <c r="D224" s="149">
        <v>42607</v>
      </c>
      <c r="E224" s="148" t="s">
        <v>1100</v>
      </c>
      <c r="F224" s="148" t="s">
        <v>420</v>
      </c>
      <c r="G224" s="150">
        <v>2784</v>
      </c>
      <c r="H224" s="148" t="s">
        <v>104</v>
      </c>
      <c r="I224" s="148" t="s">
        <v>421</v>
      </c>
      <c r="J224" s="148" t="s">
        <v>1101</v>
      </c>
      <c r="K224" s="148" t="s">
        <v>423</v>
      </c>
      <c r="L224" s="148" t="s">
        <v>33</v>
      </c>
      <c r="M224" s="148" t="s">
        <v>314</v>
      </c>
      <c r="N224" s="148" t="s">
        <v>104</v>
      </c>
      <c r="P224" s="150">
        <v>1</v>
      </c>
      <c r="Q224" s="148" t="s">
        <v>1102</v>
      </c>
      <c r="R224" s="150">
        <v>0</v>
      </c>
      <c r="S224" s="150">
        <v>0</v>
      </c>
      <c r="T224" s="150">
        <v>0</v>
      </c>
      <c r="U224" s="150">
        <v>1</v>
      </c>
      <c r="V224" s="149">
        <v>43702</v>
      </c>
      <c r="W224" s="150">
        <v>0</v>
      </c>
      <c r="X224" s="150">
        <v>1</v>
      </c>
      <c r="Y224" s="150">
        <v>1</v>
      </c>
      <c r="Z224" s="150">
        <v>0</v>
      </c>
      <c r="AA224" s="150">
        <v>0</v>
      </c>
      <c r="AB224" s="150">
        <v>1</v>
      </c>
      <c r="AC224" s="150">
        <v>1</v>
      </c>
      <c r="AD224" s="148" t="s">
        <v>112</v>
      </c>
      <c r="AE224" s="148" t="s">
        <v>303</v>
      </c>
      <c r="AF224" s="148" t="s">
        <v>983</v>
      </c>
      <c r="AG224" s="148" t="s">
        <v>104</v>
      </c>
      <c r="AH224" s="155">
        <v>42825</v>
      </c>
      <c r="AI224" s="153" t="s">
        <v>148</v>
      </c>
      <c r="AJ224" s="158"/>
      <c r="AK224" s="158"/>
      <c r="AL224" s="158"/>
      <c r="AM224" s="158"/>
      <c r="AN224" s="158"/>
      <c r="AO224" s="158"/>
      <c r="AP224" s="158"/>
      <c r="AQ224" s="158"/>
      <c r="AR224" s="158"/>
      <c r="AS224" s="158"/>
      <c r="AT224" s="158"/>
      <c r="AU224" s="156">
        <f t="shared" si="4"/>
        <v>0</v>
      </c>
    </row>
    <row r="225" spans="1:47" s="156" customFormat="1" ht="60" x14ac:dyDescent="0.25">
      <c r="A225" s="156">
        <v>126</v>
      </c>
      <c r="B225" s="148" t="s">
        <v>1103</v>
      </c>
      <c r="C225" s="150" t="s">
        <v>1021</v>
      </c>
      <c r="D225" s="149">
        <v>42067</v>
      </c>
      <c r="E225" s="148" t="s">
        <v>419</v>
      </c>
      <c r="F225" s="148" t="s">
        <v>420</v>
      </c>
      <c r="G225" s="150">
        <v>2572</v>
      </c>
      <c r="H225" s="148" t="s">
        <v>104</v>
      </c>
      <c r="I225" s="148" t="s">
        <v>421</v>
      </c>
      <c r="J225" s="148" t="s">
        <v>422</v>
      </c>
      <c r="K225" s="148" t="s">
        <v>423</v>
      </c>
      <c r="L225" s="148" t="s">
        <v>33</v>
      </c>
      <c r="M225" s="148" t="s">
        <v>314</v>
      </c>
      <c r="N225" s="148" t="s">
        <v>104</v>
      </c>
      <c r="P225" s="150">
        <v>1</v>
      </c>
      <c r="Q225" s="148" t="s">
        <v>424</v>
      </c>
      <c r="R225" s="150">
        <v>0</v>
      </c>
      <c r="S225" s="150">
        <v>0</v>
      </c>
      <c r="T225" s="150">
        <v>0</v>
      </c>
      <c r="U225" s="150">
        <v>0</v>
      </c>
      <c r="V225" s="149">
        <v>43163</v>
      </c>
      <c r="W225" s="150">
        <v>1</v>
      </c>
      <c r="X225" s="150">
        <v>0</v>
      </c>
      <c r="Y225" s="150">
        <v>1</v>
      </c>
      <c r="Z225" s="150">
        <v>0</v>
      </c>
      <c r="AA225" s="150">
        <v>0</v>
      </c>
      <c r="AB225" s="150">
        <v>1</v>
      </c>
      <c r="AC225" s="150">
        <v>1</v>
      </c>
      <c r="AD225" s="148" t="s">
        <v>104</v>
      </c>
      <c r="AE225" s="148" t="s">
        <v>303</v>
      </c>
      <c r="AF225" s="148" t="s">
        <v>983</v>
      </c>
      <c r="AG225" s="148" t="s">
        <v>104</v>
      </c>
      <c r="AI225" s="153" t="s">
        <v>115</v>
      </c>
      <c r="AJ225" s="158"/>
      <c r="AK225" s="158"/>
      <c r="AL225" s="158"/>
      <c r="AM225" s="158"/>
      <c r="AN225" s="158"/>
      <c r="AO225" s="158"/>
      <c r="AP225" s="158"/>
      <c r="AQ225" s="158"/>
      <c r="AR225" s="158"/>
      <c r="AS225" s="158"/>
      <c r="AT225" s="158"/>
      <c r="AU225" s="156">
        <f t="shared" si="4"/>
        <v>0</v>
      </c>
    </row>
    <row r="226" spans="1:47" s="156" customFormat="1" x14ac:dyDescent="0.25">
      <c r="A226" s="156">
        <v>137</v>
      </c>
      <c r="B226" s="148" t="s">
        <v>1111</v>
      </c>
      <c r="C226" s="150" t="s">
        <v>939</v>
      </c>
      <c r="D226" s="149">
        <v>42121</v>
      </c>
      <c r="E226" s="148" t="s">
        <v>425</v>
      </c>
      <c r="F226" s="148" t="s">
        <v>426</v>
      </c>
      <c r="G226" s="150">
        <v>2612</v>
      </c>
      <c r="H226" s="148" t="s">
        <v>104</v>
      </c>
      <c r="I226" s="148" t="s">
        <v>427</v>
      </c>
      <c r="J226" s="148" t="s">
        <v>428</v>
      </c>
      <c r="K226" s="148" t="s">
        <v>429</v>
      </c>
      <c r="L226" s="148" t="s">
        <v>104</v>
      </c>
      <c r="M226" s="148" t="s">
        <v>1035</v>
      </c>
      <c r="N226" s="148" t="s">
        <v>127</v>
      </c>
      <c r="P226" s="150">
        <v>1</v>
      </c>
      <c r="Q226" s="148" t="s">
        <v>430</v>
      </c>
      <c r="R226" s="150">
        <v>0</v>
      </c>
      <c r="S226" s="150">
        <v>0</v>
      </c>
      <c r="T226" s="150">
        <v>0</v>
      </c>
      <c r="U226" s="150">
        <v>0</v>
      </c>
      <c r="V226" s="149">
        <v>43217</v>
      </c>
      <c r="W226" s="150">
        <v>1</v>
      </c>
      <c r="X226" s="150">
        <v>0</v>
      </c>
      <c r="Y226" s="150">
        <v>1</v>
      </c>
      <c r="Z226" s="150">
        <v>0</v>
      </c>
      <c r="AA226" s="150">
        <v>0</v>
      </c>
      <c r="AB226" s="150">
        <v>1</v>
      </c>
      <c r="AC226" s="150">
        <v>1</v>
      </c>
      <c r="AD226" s="148" t="s">
        <v>112</v>
      </c>
      <c r="AE226" s="148" t="s">
        <v>108</v>
      </c>
      <c r="AF226" s="148" t="s">
        <v>104</v>
      </c>
      <c r="AG226" s="148" t="s">
        <v>104</v>
      </c>
      <c r="AI226" s="153" t="s">
        <v>115</v>
      </c>
      <c r="AJ226" s="158"/>
      <c r="AK226" s="158"/>
      <c r="AL226" s="158"/>
      <c r="AM226" s="158"/>
      <c r="AN226" s="158"/>
      <c r="AO226" s="158"/>
      <c r="AP226" s="158"/>
      <c r="AQ226" s="158"/>
      <c r="AR226" s="158"/>
      <c r="AS226" s="158"/>
      <c r="AT226" s="158"/>
      <c r="AU226" s="156">
        <f t="shared" si="4"/>
        <v>0</v>
      </c>
    </row>
    <row r="227" spans="1:47" s="156" customFormat="1" ht="30" x14ac:dyDescent="0.25">
      <c r="A227" s="156">
        <v>139</v>
      </c>
      <c r="B227" s="148" t="s">
        <v>1113</v>
      </c>
      <c r="C227" s="150" t="s">
        <v>939</v>
      </c>
      <c r="D227" s="149">
        <v>42132</v>
      </c>
      <c r="E227" s="148" t="s">
        <v>431</v>
      </c>
      <c r="F227" s="148" t="s">
        <v>432</v>
      </c>
      <c r="G227" s="150">
        <v>2618</v>
      </c>
      <c r="H227" s="148" t="s">
        <v>104</v>
      </c>
      <c r="I227" s="148" t="s">
        <v>433</v>
      </c>
      <c r="J227" s="148" t="s">
        <v>434</v>
      </c>
      <c r="K227" s="148" t="s">
        <v>435</v>
      </c>
      <c r="L227" s="148" t="s">
        <v>104</v>
      </c>
      <c r="M227" s="148" t="s">
        <v>936</v>
      </c>
      <c r="N227" s="148" t="s">
        <v>111</v>
      </c>
      <c r="P227" s="150">
        <v>1</v>
      </c>
      <c r="Q227" s="148" t="s">
        <v>436</v>
      </c>
      <c r="R227" s="150">
        <v>0</v>
      </c>
      <c r="S227" s="150">
        <v>0</v>
      </c>
      <c r="T227" s="150">
        <v>0</v>
      </c>
      <c r="U227" s="150">
        <v>0</v>
      </c>
      <c r="V227" s="149">
        <v>43228</v>
      </c>
      <c r="W227" s="150">
        <v>1</v>
      </c>
      <c r="X227" s="150">
        <v>0</v>
      </c>
      <c r="Y227" s="150">
        <v>1</v>
      </c>
      <c r="Z227" s="150">
        <v>0</v>
      </c>
      <c r="AA227" s="150">
        <v>0</v>
      </c>
      <c r="AB227" s="150">
        <v>1</v>
      </c>
      <c r="AC227" s="150">
        <v>1</v>
      </c>
      <c r="AD227" s="148" t="s">
        <v>112</v>
      </c>
      <c r="AE227" s="148" t="s">
        <v>341</v>
      </c>
      <c r="AF227" s="148" t="s">
        <v>931</v>
      </c>
      <c r="AG227" s="148" t="s">
        <v>104</v>
      </c>
      <c r="AI227" s="153" t="s">
        <v>115</v>
      </c>
      <c r="AJ227" s="158"/>
      <c r="AK227" s="158"/>
      <c r="AL227" s="158"/>
      <c r="AM227" s="158"/>
      <c r="AN227" s="158"/>
      <c r="AO227" s="158"/>
      <c r="AP227" s="158"/>
      <c r="AQ227" s="158"/>
      <c r="AR227" s="158"/>
      <c r="AS227" s="158"/>
      <c r="AT227" s="158"/>
      <c r="AU227" s="156">
        <f t="shared" si="4"/>
        <v>0</v>
      </c>
    </row>
    <row r="228" spans="1:47" s="156" customFormat="1" ht="60" x14ac:dyDescent="0.25">
      <c r="A228" s="156">
        <v>140</v>
      </c>
      <c r="B228" s="148" t="s">
        <v>1114</v>
      </c>
      <c r="C228" s="150" t="s">
        <v>939</v>
      </c>
      <c r="D228" s="149">
        <v>42152</v>
      </c>
      <c r="E228" s="148" t="s">
        <v>437</v>
      </c>
      <c r="F228" s="148" t="s">
        <v>438</v>
      </c>
      <c r="G228" s="150">
        <v>2619</v>
      </c>
      <c r="H228" s="148" t="s">
        <v>104</v>
      </c>
      <c r="I228" s="148" t="s">
        <v>439</v>
      </c>
      <c r="J228" s="148" t="s">
        <v>440</v>
      </c>
      <c r="K228" s="148" t="s">
        <v>441</v>
      </c>
      <c r="L228" s="148" t="s">
        <v>104</v>
      </c>
      <c r="M228" s="148" t="s">
        <v>941</v>
      </c>
      <c r="N228" s="148" t="s">
        <v>107</v>
      </c>
      <c r="P228" s="150">
        <v>1</v>
      </c>
      <c r="Q228" s="148" t="s">
        <v>442</v>
      </c>
      <c r="R228" s="150">
        <v>0</v>
      </c>
      <c r="S228" s="150">
        <v>0</v>
      </c>
      <c r="T228" s="150">
        <v>0</v>
      </c>
      <c r="U228" s="150">
        <v>0</v>
      </c>
      <c r="V228" s="149">
        <v>43248</v>
      </c>
      <c r="W228" s="150">
        <v>1</v>
      </c>
      <c r="X228" s="150">
        <v>0</v>
      </c>
      <c r="Y228" s="150">
        <v>1</v>
      </c>
      <c r="Z228" s="150">
        <v>0</v>
      </c>
      <c r="AA228" s="150">
        <v>0</v>
      </c>
      <c r="AB228" s="150">
        <v>1</v>
      </c>
      <c r="AC228" s="150">
        <v>1</v>
      </c>
      <c r="AD228" s="148" t="s">
        <v>112</v>
      </c>
      <c r="AE228" s="148" t="s">
        <v>303</v>
      </c>
      <c r="AF228" s="148" t="s">
        <v>983</v>
      </c>
      <c r="AG228" s="148" t="s">
        <v>104</v>
      </c>
      <c r="AI228" s="153" t="s">
        <v>115</v>
      </c>
      <c r="AJ228" s="158"/>
      <c r="AK228" s="158"/>
      <c r="AL228" s="158"/>
      <c r="AM228" s="158"/>
      <c r="AN228" s="158"/>
      <c r="AO228" s="158"/>
      <c r="AP228" s="158"/>
      <c r="AQ228" s="158"/>
      <c r="AR228" s="158"/>
      <c r="AS228" s="158"/>
      <c r="AT228" s="158"/>
      <c r="AU228" s="156">
        <f t="shared" si="4"/>
        <v>0</v>
      </c>
    </row>
    <row r="229" spans="1:47" s="156" customFormat="1" ht="75" x14ac:dyDescent="0.25">
      <c r="A229" s="156">
        <v>145</v>
      </c>
      <c r="B229" s="148" t="s">
        <v>1121</v>
      </c>
      <c r="C229" s="150" t="s">
        <v>939</v>
      </c>
      <c r="D229" s="149">
        <v>42209</v>
      </c>
      <c r="E229" s="148" t="s">
        <v>444</v>
      </c>
      <c r="F229" s="148" t="s">
        <v>445</v>
      </c>
      <c r="G229" s="150">
        <v>2631</v>
      </c>
      <c r="H229" s="148" t="s">
        <v>104</v>
      </c>
      <c r="I229" s="148" t="s">
        <v>446</v>
      </c>
      <c r="J229" s="148" t="s">
        <v>447</v>
      </c>
      <c r="K229" s="148" t="s">
        <v>448</v>
      </c>
      <c r="L229" s="148" t="s">
        <v>104</v>
      </c>
      <c r="M229" s="148" t="s">
        <v>104</v>
      </c>
      <c r="N229" s="148" t="s">
        <v>104</v>
      </c>
      <c r="P229" s="150">
        <v>1</v>
      </c>
      <c r="Q229" s="148" t="s">
        <v>449</v>
      </c>
      <c r="R229" s="150">
        <v>0</v>
      </c>
      <c r="S229" s="150">
        <v>0</v>
      </c>
      <c r="T229" s="150">
        <v>0</v>
      </c>
      <c r="U229" s="150">
        <v>0</v>
      </c>
      <c r="V229" s="149">
        <v>43305</v>
      </c>
      <c r="W229" s="150">
        <v>1</v>
      </c>
      <c r="X229" s="150">
        <v>0</v>
      </c>
      <c r="Y229" s="150">
        <v>1</v>
      </c>
      <c r="Z229" s="150">
        <v>0</v>
      </c>
      <c r="AA229" s="150">
        <v>0</v>
      </c>
      <c r="AB229" s="150">
        <v>1</v>
      </c>
      <c r="AC229" s="150">
        <v>1</v>
      </c>
      <c r="AD229" s="148" t="s">
        <v>112</v>
      </c>
      <c r="AE229" s="148" t="s">
        <v>303</v>
      </c>
      <c r="AF229" s="148" t="s">
        <v>983</v>
      </c>
      <c r="AG229" s="148" t="s">
        <v>104</v>
      </c>
      <c r="AI229" s="153" t="s">
        <v>115</v>
      </c>
      <c r="AJ229" s="158"/>
      <c r="AK229" s="158"/>
      <c r="AL229" s="158"/>
      <c r="AM229" s="158"/>
      <c r="AN229" s="158"/>
      <c r="AO229" s="158"/>
      <c r="AP229" s="158"/>
      <c r="AQ229" s="158"/>
      <c r="AR229" s="158"/>
      <c r="AS229" s="158"/>
      <c r="AT229" s="158"/>
      <c r="AU229" s="156">
        <f t="shared" si="4"/>
        <v>0</v>
      </c>
    </row>
    <row r="230" spans="1:47" s="156" customFormat="1" ht="45" x14ac:dyDescent="0.25">
      <c r="A230" s="156">
        <v>146</v>
      </c>
      <c r="B230" s="148" t="s">
        <v>1122</v>
      </c>
      <c r="C230" s="150" t="s">
        <v>939</v>
      </c>
      <c r="D230" s="149">
        <v>42263</v>
      </c>
      <c r="E230" s="148" t="s">
        <v>450</v>
      </c>
      <c r="F230" s="148" t="s">
        <v>451</v>
      </c>
      <c r="G230" s="150">
        <v>2633</v>
      </c>
      <c r="H230" s="148" t="s">
        <v>104</v>
      </c>
      <c r="I230" s="148" t="s">
        <v>452</v>
      </c>
      <c r="J230" s="148" t="s">
        <v>453</v>
      </c>
      <c r="K230" s="148" t="s">
        <v>454</v>
      </c>
      <c r="L230" s="148" t="s">
        <v>104</v>
      </c>
      <c r="M230" s="148" t="s">
        <v>104</v>
      </c>
      <c r="N230" s="148" t="s">
        <v>107</v>
      </c>
      <c r="P230" s="150">
        <v>1</v>
      </c>
      <c r="Q230" s="148" t="s">
        <v>455</v>
      </c>
      <c r="R230" s="150">
        <v>0</v>
      </c>
      <c r="S230" s="150">
        <v>0</v>
      </c>
      <c r="T230" s="150">
        <v>0</v>
      </c>
      <c r="U230" s="150">
        <v>0</v>
      </c>
      <c r="V230" s="149">
        <v>43359</v>
      </c>
      <c r="W230" s="150">
        <v>1</v>
      </c>
      <c r="X230" s="150">
        <v>0</v>
      </c>
      <c r="Y230" s="150">
        <v>1</v>
      </c>
      <c r="Z230" s="150">
        <v>0</v>
      </c>
      <c r="AA230" s="150">
        <v>0</v>
      </c>
      <c r="AB230" s="150">
        <v>1</v>
      </c>
      <c r="AC230" s="150">
        <v>1</v>
      </c>
      <c r="AD230" s="148" t="s">
        <v>112</v>
      </c>
      <c r="AE230" s="148" t="s">
        <v>258</v>
      </c>
      <c r="AF230" s="148" t="s">
        <v>104</v>
      </c>
      <c r="AG230" s="148" t="s">
        <v>104</v>
      </c>
      <c r="AI230" s="153" t="s">
        <v>115</v>
      </c>
      <c r="AJ230" s="158"/>
      <c r="AK230" s="158"/>
      <c r="AL230" s="158"/>
      <c r="AM230" s="158"/>
      <c r="AN230" s="158"/>
      <c r="AO230" s="158"/>
      <c r="AP230" s="158"/>
      <c r="AQ230" s="158"/>
      <c r="AR230" s="158"/>
      <c r="AS230" s="158"/>
      <c r="AT230" s="158"/>
      <c r="AU230" s="156">
        <f t="shared" si="4"/>
        <v>0</v>
      </c>
    </row>
    <row r="231" spans="1:47" s="156" customFormat="1" ht="60" x14ac:dyDescent="0.25">
      <c r="A231" s="156">
        <v>149</v>
      </c>
      <c r="B231" s="148" t="s">
        <v>1125</v>
      </c>
      <c r="C231" s="150" t="s">
        <v>939</v>
      </c>
      <c r="D231" s="149">
        <v>42213</v>
      </c>
      <c r="E231" s="148" t="s">
        <v>456</v>
      </c>
      <c r="F231" s="148" t="s">
        <v>457</v>
      </c>
      <c r="G231" s="150">
        <v>2637</v>
      </c>
      <c r="H231" s="148" t="s">
        <v>104</v>
      </c>
      <c r="I231" s="148" t="s">
        <v>458</v>
      </c>
      <c r="J231" s="148" t="s">
        <v>459</v>
      </c>
      <c r="K231" s="148" t="s">
        <v>316</v>
      </c>
      <c r="L231" s="148" t="s">
        <v>34</v>
      </c>
      <c r="M231" s="148" t="s">
        <v>274</v>
      </c>
      <c r="N231" s="148" t="s">
        <v>104</v>
      </c>
      <c r="P231" s="150">
        <v>1</v>
      </c>
      <c r="Q231" s="148" t="s">
        <v>460</v>
      </c>
      <c r="R231" s="150">
        <v>0</v>
      </c>
      <c r="S231" s="150">
        <v>0</v>
      </c>
      <c r="T231" s="150">
        <v>0</v>
      </c>
      <c r="U231" s="150">
        <v>0</v>
      </c>
      <c r="V231" s="149">
        <v>43309</v>
      </c>
      <c r="W231" s="150">
        <v>1</v>
      </c>
      <c r="X231" s="150">
        <v>0</v>
      </c>
      <c r="Y231" s="150">
        <v>1</v>
      </c>
      <c r="Z231" s="150">
        <v>0</v>
      </c>
      <c r="AA231" s="150">
        <v>0</v>
      </c>
      <c r="AB231" s="150">
        <v>1</v>
      </c>
      <c r="AC231" s="150">
        <v>1</v>
      </c>
      <c r="AD231" s="148" t="s">
        <v>112</v>
      </c>
      <c r="AE231" s="148" t="s">
        <v>303</v>
      </c>
      <c r="AF231" s="148" t="s">
        <v>983</v>
      </c>
      <c r="AG231" s="148" t="s">
        <v>104</v>
      </c>
      <c r="AI231" s="153" t="s">
        <v>115</v>
      </c>
      <c r="AJ231" s="158"/>
      <c r="AK231" s="158"/>
      <c r="AL231" s="158"/>
      <c r="AM231" s="158"/>
      <c r="AN231" s="158"/>
      <c r="AO231" s="158"/>
      <c r="AP231" s="158"/>
      <c r="AQ231" s="158"/>
      <c r="AR231" s="158"/>
      <c r="AS231" s="158"/>
      <c r="AT231" s="158"/>
      <c r="AU231" s="156">
        <f t="shared" si="4"/>
        <v>0</v>
      </c>
    </row>
    <row r="232" spans="1:47" s="156" customFormat="1" ht="45" x14ac:dyDescent="0.25">
      <c r="A232" s="156">
        <v>160</v>
      </c>
      <c r="B232" s="148" t="s">
        <v>1139</v>
      </c>
      <c r="C232" s="150" t="s">
        <v>939</v>
      </c>
      <c r="D232" s="149">
        <v>42275</v>
      </c>
      <c r="E232" s="148" t="s">
        <v>467</v>
      </c>
      <c r="F232" s="148" t="s">
        <v>468</v>
      </c>
      <c r="G232" s="150">
        <v>2648</v>
      </c>
      <c r="H232" s="148" t="s">
        <v>104</v>
      </c>
      <c r="I232" s="148" t="s">
        <v>469</v>
      </c>
      <c r="J232" s="148" t="s">
        <v>470</v>
      </c>
      <c r="K232" s="148" t="s">
        <v>471</v>
      </c>
      <c r="L232" s="148" t="s">
        <v>104</v>
      </c>
      <c r="M232" s="148" t="s">
        <v>104</v>
      </c>
      <c r="N232" s="148" t="s">
        <v>107</v>
      </c>
      <c r="P232" s="150">
        <v>1</v>
      </c>
      <c r="Q232" s="148" t="s">
        <v>472</v>
      </c>
      <c r="R232" s="150">
        <v>0</v>
      </c>
      <c r="S232" s="150">
        <v>0</v>
      </c>
      <c r="T232" s="150">
        <v>0</v>
      </c>
      <c r="U232" s="150">
        <v>0</v>
      </c>
      <c r="V232" s="149">
        <v>43371</v>
      </c>
      <c r="W232" s="150">
        <v>1</v>
      </c>
      <c r="X232" s="150">
        <v>0</v>
      </c>
      <c r="Y232" s="150">
        <v>1</v>
      </c>
      <c r="Z232" s="150">
        <v>0</v>
      </c>
      <c r="AA232" s="150">
        <v>0</v>
      </c>
      <c r="AB232" s="150">
        <v>1</v>
      </c>
      <c r="AC232" s="150">
        <v>1</v>
      </c>
      <c r="AD232" s="148" t="s">
        <v>112</v>
      </c>
      <c r="AE232" s="148" t="s">
        <v>258</v>
      </c>
      <c r="AF232" s="148" t="s">
        <v>104</v>
      </c>
      <c r="AG232" s="148" t="s">
        <v>104</v>
      </c>
      <c r="AI232" s="153" t="s">
        <v>115</v>
      </c>
      <c r="AJ232" s="158"/>
      <c r="AK232" s="158"/>
      <c r="AL232" s="158"/>
      <c r="AM232" s="158"/>
      <c r="AN232" s="158"/>
      <c r="AO232" s="158"/>
      <c r="AP232" s="158"/>
      <c r="AQ232" s="158"/>
      <c r="AR232" s="158"/>
      <c r="AS232" s="158"/>
      <c r="AT232" s="158"/>
      <c r="AU232" s="156">
        <f t="shared" si="4"/>
        <v>0</v>
      </c>
    </row>
    <row r="233" spans="1:47" s="156" customFormat="1" ht="30" x14ac:dyDescent="0.25">
      <c r="A233" s="156">
        <v>161</v>
      </c>
      <c r="B233" s="148" t="s">
        <v>1140</v>
      </c>
      <c r="C233" s="150" t="s">
        <v>939</v>
      </c>
      <c r="D233" s="149">
        <v>42313</v>
      </c>
      <c r="E233" s="148" t="s">
        <v>473</v>
      </c>
      <c r="F233" s="148" t="s">
        <v>474</v>
      </c>
      <c r="G233" s="150">
        <v>2651</v>
      </c>
      <c r="H233" s="148" t="s">
        <v>104</v>
      </c>
      <c r="I233" s="148" t="s">
        <v>475</v>
      </c>
      <c r="J233" s="148" t="s">
        <v>476</v>
      </c>
      <c r="K233" s="148" t="s">
        <v>477</v>
      </c>
      <c r="L233" s="148" t="s">
        <v>104</v>
      </c>
      <c r="M233" s="148" t="s">
        <v>1035</v>
      </c>
      <c r="N233" s="148" t="s">
        <v>127</v>
      </c>
      <c r="P233" s="150">
        <v>1</v>
      </c>
      <c r="Q233" s="148" t="s">
        <v>478</v>
      </c>
      <c r="R233" s="150">
        <v>0</v>
      </c>
      <c r="S233" s="150">
        <v>0</v>
      </c>
      <c r="T233" s="150">
        <v>0</v>
      </c>
      <c r="U233" s="150">
        <v>0</v>
      </c>
      <c r="V233" s="149">
        <v>43409</v>
      </c>
      <c r="W233" s="150">
        <v>1</v>
      </c>
      <c r="X233" s="150">
        <v>0</v>
      </c>
      <c r="Y233" s="150">
        <v>1</v>
      </c>
      <c r="Z233" s="150">
        <v>0</v>
      </c>
      <c r="AA233" s="150">
        <v>0</v>
      </c>
      <c r="AB233" s="150">
        <v>1</v>
      </c>
      <c r="AC233" s="150">
        <v>1</v>
      </c>
      <c r="AD233" s="148" t="s">
        <v>112</v>
      </c>
      <c r="AE233" s="148" t="s">
        <v>108</v>
      </c>
      <c r="AF233" s="148" t="s">
        <v>104</v>
      </c>
      <c r="AG233" s="148" t="s">
        <v>104</v>
      </c>
      <c r="AH233" s="155">
        <v>42825</v>
      </c>
      <c r="AI233" s="153" t="s">
        <v>148</v>
      </c>
      <c r="AJ233" s="158"/>
      <c r="AK233" s="158"/>
      <c r="AL233" s="158"/>
      <c r="AM233" s="158"/>
      <c r="AN233" s="158"/>
      <c r="AO233" s="158"/>
      <c r="AP233" s="158"/>
      <c r="AQ233" s="158"/>
      <c r="AR233" s="158"/>
      <c r="AS233" s="158"/>
      <c r="AT233" s="158"/>
      <c r="AU233" s="156">
        <f t="shared" si="4"/>
        <v>0</v>
      </c>
    </row>
    <row r="234" spans="1:47" s="156" customFormat="1" ht="60" x14ac:dyDescent="0.25">
      <c r="A234" s="156">
        <v>166</v>
      </c>
      <c r="B234" s="148" t="s">
        <v>1145</v>
      </c>
      <c r="C234" s="150" t="s">
        <v>974</v>
      </c>
      <c r="D234" s="149">
        <v>42545</v>
      </c>
      <c r="E234" s="148" t="s">
        <v>1146</v>
      </c>
      <c r="F234" s="148" t="s">
        <v>479</v>
      </c>
      <c r="G234" s="150">
        <v>2772</v>
      </c>
      <c r="H234" s="148" t="s">
        <v>104</v>
      </c>
      <c r="I234" s="148" t="s">
        <v>480</v>
      </c>
      <c r="J234" s="148" t="s">
        <v>481</v>
      </c>
      <c r="K234" s="148" t="s">
        <v>482</v>
      </c>
      <c r="L234" s="148" t="s">
        <v>104</v>
      </c>
      <c r="M234" s="148" t="s">
        <v>957</v>
      </c>
      <c r="N234" s="148" t="s">
        <v>111</v>
      </c>
      <c r="P234" s="150">
        <v>1</v>
      </c>
      <c r="Q234" s="148" t="s">
        <v>1147</v>
      </c>
      <c r="R234" s="150">
        <v>0</v>
      </c>
      <c r="S234" s="150">
        <v>0</v>
      </c>
      <c r="T234" s="150">
        <v>0</v>
      </c>
      <c r="U234" s="150">
        <v>0</v>
      </c>
      <c r="V234" s="149">
        <v>43640</v>
      </c>
      <c r="W234" s="150">
        <v>1</v>
      </c>
      <c r="X234" s="150">
        <v>0</v>
      </c>
      <c r="Y234" s="150">
        <v>1</v>
      </c>
      <c r="Z234" s="150">
        <v>0</v>
      </c>
      <c r="AA234" s="150">
        <v>0</v>
      </c>
      <c r="AB234" s="150">
        <v>1</v>
      </c>
      <c r="AC234" s="150">
        <v>1</v>
      </c>
      <c r="AD234" s="148" t="s">
        <v>112</v>
      </c>
      <c r="AE234" s="148" t="s">
        <v>341</v>
      </c>
      <c r="AF234" s="148" t="s">
        <v>940</v>
      </c>
      <c r="AG234" s="148" t="s">
        <v>104</v>
      </c>
      <c r="AI234" s="153" t="s">
        <v>115</v>
      </c>
      <c r="AJ234" s="158"/>
      <c r="AK234" s="158"/>
      <c r="AL234" s="158"/>
      <c r="AM234" s="158"/>
      <c r="AN234" s="158"/>
      <c r="AO234" s="158"/>
      <c r="AP234" s="158"/>
      <c r="AQ234" s="158"/>
      <c r="AR234" s="158"/>
      <c r="AS234" s="158"/>
      <c r="AT234" s="158"/>
      <c r="AU234" s="156">
        <f t="shared" ref="AU234:AU296" si="5">SUM(AJ234:AT234)</f>
        <v>0</v>
      </c>
    </row>
    <row r="235" spans="1:47" s="156" customFormat="1" ht="60" x14ac:dyDescent="0.25">
      <c r="A235" s="156">
        <v>167</v>
      </c>
      <c r="B235" s="148" t="s">
        <v>1148</v>
      </c>
      <c r="C235" s="150" t="s">
        <v>939</v>
      </c>
      <c r="D235" s="149">
        <v>42347</v>
      </c>
      <c r="E235" s="148" t="s">
        <v>483</v>
      </c>
      <c r="F235" s="148" t="s">
        <v>484</v>
      </c>
      <c r="G235" s="150">
        <v>2661</v>
      </c>
      <c r="H235" s="148" t="s">
        <v>104</v>
      </c>
      <c r="I235" s="148" t="s">
        <v>485</v>
      </c>
      <c r="J235" s="148" t="s">
        <v>486</v>
      </c>
      <c r="K235" s="148" t="s">
        <v>487</v>
      </c>
      <c r="L235" s="148" t="s">
        <v>104</v>
      </c>
      <c r="M235" s="148" t="s">
        <v>230</v>
      </c>
      <c r="N235" s="148" t="s">
        <v>111</v>
      </c>
      <c r="P235" s="150">
        <v>1</v>
      </c>
      <c r="Q235" s="148" t="s">
        <v>488</v>
      </c>
      <c r="R235" s="150">
        <v>0</v>
      </c>
      <c r="S235" s="150">
        <v>0</v>
      </c>
      <c r="T235" s="150">
        <v>0</v>
      </c>
      <c r="U235" s="150">
        <v>0</v>
      </c>
      <c r="V235" s="149">
        <v>43443</v>
      </c>
      <c r="W235" s="150">
        <v>1</v>
      </c>
      <c r="X235" s="150">
        <v>0</v>
      </c>
      <c r="Y235" s="150">
        <v>1</v>
      </c>
      <c r="Z235" s="150">
        <v>0</v>
      </c>
      <c r="AA235" s="150">
        <v>0</v>
      </c>
      <c r="AB235" s="150">
        <v>1</v>
      </c>
      <c r="AC235" s="150">
        <v>1</v>
      </c>
      <c r="AD235" s="148" t="s">
        <v>112</v>
      </c>
      <c r="AE235" s="148" t="s">
        <v>303</v>
      </c>
      <c r="AF235" s="148" t="s">
        <v>983</v>
      </c>
      <c r="AG235" s="148" t="s">
        <v>104</v>
      </c>
      <c r="AI235" s="153" t="s">
        <v>115</v>
      </c>
      <c r="AJ235" s="158"/>
      <c r="AK235" s="158"/>
      <c r="AL235" s="158"/>
      <c r="AM235" s="158"/>
      <c r="AN235" s="158"/>
      <c r="AO235" s="158"/>
      <c r="AP235" s="158"/>
      <c r="AQ235" s="158"/>
      <c r="AR235" s="158"/>
      <c r="AS235" s="158"/>
      <c r="AT235" s="158"/>
      <c r="AU235" s="156">
        <f t="shared" si="5"/>
        <v>0</v>
      </c>
    </row>
    <row r="236" spans="1:47" s="156" customFormat="1" ht="45" x14ac:dyDescent="0.25">
      <c r="A236" s="156">
        <v>169</v>
      </c>
      <c r="B236" s="148" t="s">
        <v>1150</v>
      </c>
      <c r="C236" s="150" t="s">
        <v>939</v>
      </c>
      <c r="D236" s="149">
        <v>42326</v>
      </c>
      <c r="E236" s="148" t="s">
        <v>489</v>
      </c>
      <c r="F236" s="148" t="s">
        <v>490</v>
      </c>
      <c r="G236" s="150">
        <v>2663</v>
      </c>
      <c r="H236" s="148" t="s">
        <v>104</v>
      </c>
      <c r="I236" s="148" t="s">
        <v>491</v>
      </c>
      <c r="J236" s="148" t="s">
        <v>492</v>
      </c>
      <c r="K236" s="148" t="s">
        <v>493</v>
      </c>
      <c r="L236" s="148" t="s">
        <v>104</v>
      </c>
      <c r="M236" s="148" t="s">
        <v>104</v>
      </c>
      <c r="N236" s="148" t="s">
        <v>104</v>
      </c>
      <c r="P236" s="150">
        <v>1</v>
      </c>
      <c r="Q236" s="148" t="s">
        <v>494</v>
      </c>
      <c r="R236" s="150">
        <v>0</v>
      </c>
      <c r="S236" s="150">
        <v>0</v>
      </c>
      <c r="T236" s="150">
        <v>0</v>
      </c>
      <c r="U236" s="150">
        <v>0</v>
      </c>
      <c r="V236" s="149">
        <v>43422</v>
      </c>
      <c r="W236" s="150">
        <v>1</v>
      </c>
      <c r="X236" s="150">
        <v>0</v>
      </c>
      <c r="Y236" s="150">
        <v>1</v>
      </c>
      <c r="Z236" s="150">
        <v>0</v>
      </c>
      <c r="AA236" s="150">
        <v>0</v>
      </c>
      <c r="AB236" s="150">
        <v>1</v>
      </c>
      <c r="AC236" s="150">
        <v>0</v>
      </c>
      <c r="AD236" s="148" t="s">
        <v>112</v>
      </c>
      <c r="AE236" s="148" t="s">
        <v>200</v>
      </c>
      <c r="AF236" s="148" t="s">
        <v>104</v>
      </c>
      <c r="AG236" s="148" t="s">
        <v>104</v>
      </c>
      <c r="AI236" s="153" t="s">
        <v>115</v>
      </c>
      <c r="AJ236" s="158"/>
      <c r="AK236" s="158"/>
      <c r="AL236" s="158"/>
      <c r="AM236" s="158"/>
      <c r="AN236" s="158"/>
      <c r="AO236" s="158"/>
      <c r="AP236" s="158"/>
      <c r="AQ236" s="158"/>
      <c r="AR236" s="158"/>
      <c r="AS236" s="158"/>
      <c r="AT236" s="158"/>
      <c r="AU236" s="156">
        <f t="shared" si="5"/>
        <v>0</v>
      </c>
    </row>
    <row r="237" spans="1:47" s="156" customFormat="1" ht="60" x14ac:dyDescent="0.25">
      <c r="A237" s="156">
        <v>170</v>
      </c>
      <c r="B237" s="148" t="s">
        <v>1151</v>
      </c>
      <c r="C237" s="150" t="s">
        <v>939</v>
      </c>
      <c r="D237" s="149">
        <v>42374</v>
      </c>
      <c r="E237" s="148" t="s">
        <v>495</v>
      </c>
      <c r="F237" s="148" t="s">
        <v>496</v>
      </c>
      <c r="G237" s="150">
        <v>2664</v>
      </c>
      <c r="H237" s="148" t="s">
        <v>104</v>
      </c>
      <c r="I237" s="148" t="s">
        <v>210</v>
      </c>
      <c r="J237" s="148" t="s">
        <v>497</v>
      </c>
      <c r="K237" s="148" t="s">
        <v>498</v>
      </c>
      <c r="L237" s="148" t="s">
        <v>104</v>
      </c>
      <c r="M237" s="148" t="s">
        <v>32</v>
      </c>
      <c r="N237" s="148" t="s">
        <v>111</v>
      </c>
      <c r="P237" s="150">
        <v>1</v>
      </c>
      <c r="Q237" s="148" t="s">
        <v>499</v>
      </c>
      <c r="R237" s="150">
        <v>0</v>
      </c>
      <c r="S237" s="150">
        <v>0</v>
      </c>
      <c r="T237" s="150">
        <v>0</v>
      </c>
      <c r="U237" s="150">
        <v>0</v>
      </c>
      <c r="V237" s="149">
        <v>43470</v>
      </c>
      <c r="W237" s="150">
        <v>1</v>
      </c>
      <c r="X237" s="150">
        <v>0</v>
      </c>
      <c r="Y237" s="150">
        <v>1</v>
      </c>
      <c r="Z237" s="150">
        <v>0</v>
      </c>
      <c r="AA237" s="150">
        <v>0</v>
      </c>
      <c r="AB237" s="150">
        <v>1</v>
      </c>
      <c r="AC237" s="150">
        <v>1</v>
      </c>
      <c r="AD237" s="148" t="s">
        <v>112</v>
      </c>
      <c r="AE237" s="148" t="s">
        <v>303</v>
      </c>
      <c r="AF237" s="148" t="s">
        <v>983</v>
      </c>
      <c r="AG237" s="148" t="s">
        <v>104</v>
      </c>
      <c r="AI237" s="153" t="s">
        <v>115</v>
      </c>
      <c r="AJ237" s="158"/>
      <c r="AK237" s="158"/>
      <c r="AL237" s="158"/>
      <c r="AM237" s="158"/>
      <c r="AN237" s="158"/>
      <c r="AO237" s="158"/>
      <c r="AP237" s="158"/>
      <c r="AQ237" s="158"/>
      <c r="AR237" s="158"/>
      <c r="AS237" s="158"/>
      <c r="AT237" s="158"/>
      <c r="AU237" s="156">
        <f t="shared" si="5"/>
        <v>0</v>
      </c>
    </row>
    <row r="238" spans="1:47" s="156" customFormat="1" ht="45" x14ac:dyDescent="0.25">
      <c r="A238" s="156">
        <v>172</v>
      </c>
      <c r="B238" s="148" t="s">
        <v>1153</v>
      </c>
      <c r="C238" s="150" t="s">
        <v>939</v>
      </c>
      <c r="D238" s="149">
        <v>42395</v>
      </c>
      <c r="E238" s="148" t="s">
        <v>500</v>
      </c>
      <c r="F238" s="148" t="s">
        <v>501</v>
      </c>
      <c r="G238" s="150">
        <v>2667</v>
      </c>
      <c r="H238" s="148" t="s">
        <v>104</v>
      </c>
      <c r="I238" s="148" t="s">
        <v>502</v>
      </c>
      <c r="J238" s="148" t="s">
        <v>503</v>
      </c>
      <c r="K238" s="148" t="s">
        <v>504</v>
      </c>
      <c r="L238" s="148" t="s">
        <v>104</v>
      </c>
      <c r="M238" s="148" t="s">
        <v>944</v>
      </c>
      <c r="N238" s="148" t="s">
        <v>127</v>
      </c>
      <c r="P238" s="150">
        <v>1</v>
      </c>
      <c r="Q238" s="148" t="s">
        <v>505</v>
      </c>
      <c r="R238" s="150">
        <v>0</v>
      </c>
      <c r="S238" s="150">
        <v>0</v>
      </c>
      <c r="T238" s="150">
        <v>0</v>
      </c>
      <c r="U238" s="150">
        <v>1</v>
      </c>
      <c r="V238" s="149">
        <v>43491</v>
      </c>
      <c r="W238" s="150">
        <v>0</v>
      </c>
      <c r="X238" s="150">
        <v>1</v>
      </c>
      <c r="Y238" s="150">
        <v>1</v>
      </c>
      <c r="Z238" s="150">
        <v>0</v>
      </c>
      <c r="AA238" s="150">
        <v>0</v>
      </c>
      <c r="AB238" s="150">
        <v>1</v>
      </c>
      <c r="AC238" s="150">
        <v>1</v>
      </c>
      <c r="AD238" s="148" t="s">
        <v>112</v>
      </c>
      <c r="AE238" s="148" t="s">
        <v>258</v>
      </c>
      <c r="AF238" s="148" t="s">
        <v>104</v>
      </c>
      <c r="AG238" s="148" t="s">
        <v>104</v>
      </c>
      <c r="AH238" s="155">
        <v>42460</v>
      </c>
      <c r="AI238" s="153" t="s">
        <v>148</v>
      </c>
      <c r="AJ238" s="158"/>
      <c r="AK238" s="158"/>
      <c r="AL238" s="158"/>
      <c r="AM238" s="158"/>
      <c r="AN238" s="158"/>
      <c r="AO238" s="158"/>
      <c r="AP238" s="158"/>
      <c r="AQ238" s="158"/>
      <c r="AR238" s="158"/>
      <c r="AS238" s="158"/>
      <c r="AT238" s="158"/>
      <c r="AU238" s="156">
        <f t="shared" si="5"/>
        <v>0</v>
      </c>
    </row>
    <row r="239" spans="1:47" s="156" customFormat="1" ht="30" x14ac:dyDescent="0.25">
      <c r="A239" s="156">
        <v>174</v>
      </c>
      <c r="B239" s="148" t="s">
        <v>1155</v>
      </c>
      <c r="C239" s="150" t="s">
        <v>939</v>
      </c>
      <c r="D239" s="149">
        <v>42361</v>
      </c>
      <c r="E239" s="148" t="s">
        <v>506</v>
      </c>
      <c r="F239" s="148" t="s">
        <v>507</v>
      </c>
      <c r="G239" s="150">
        <v>2669</v>
      </c>
      <c r="H239" s="148" t="s">
        <v>104</v>
      </c>
      <c r="I239" s="148" t="s">
        <v>508</v>
      </c>
      <c r="J239" s="148" t="s">
        <v>509</v>
      </c>
      <c r="K239" s="148" t="s">
        <v>510</v>
      </c>
      <c r="L239" s="148" t="s">
        <v>104</v>
      </c>
      <c r="M239" s="148" t="s">
        <v>957</v>
      </c>
      <c r="N239" s="148" t="s">
        <v>111</v>
      </c>
      <c r="P239" s="150">
        <v>1</v>
      </c>
      <c r="Q239" s="148" t="s">
        <v>511</v>
      </c>
      <c r="R239" s="150">
        <v>0</v>
      </c>
      <c r="S239" s="150">
        <v>0</v>
      </c>
      <c r="T239" s="150">
        <v>0</v>
      </c>
      <c r="U239" s="150">
        <v>1</v>
      </c>
      <c r="V239" s="149">
        <v>43457</v>
      </c>
      <c r="W239" s="150">
        <v>0</v>
      </c>
      <c r="X239" s="150">
        <v>1</v>
      </c>
      <c r="Y239" s="150">
        <v>1</v>
      </c>
      <c r="Z239" s="150">
        <v>0</v>
      </c>
      <c r="AA239" s="150">
        <v>0</v>
      </c>
      <c r="AB239" s="150">
        <v>1</v>
      </c>
      <c r="AC239" s="150">
        <v>0</v>
      </c>
      <c r="AD239" s="148" t="s">
        <v>112</v>
      </c>
      <c r="AE239" s="148" t="s">
        <v>183</v>
      </c>
      <c r="AF239" s="148" t="s">
        <v>104</v>
      </c>
      <c r="AG239" s="148" t="s">
        <v>104</v>
      </c>
      <c r="AH239" s="155">
        <v>42460</v>
      </c>
      <c r="AI239" s="153" t="s">
        <v>148</v>
      </c>
      <c r="AJ239" s="158"/>
      <c r="AK239" s="158"/>
      <c r="AL239" s="158"/>
      <c r="AM239" s="158"/>
      <c r="AN239" s="158"/>
      <c r="AO239" s="158"/>
      <c r="AP239" s="158"/>
      <c r="AQ239" s="158"/>
      <c r="AR239" s="158"/>
      <c r="AS239" s="158"/>
      <c r="AT239" s="158"/>
      <c r="AU239" s="156">
        <f t="shared" si="5"/>
        <v>0</v>
      </c>
    </row>
    <row r="240" spans="1:47" s="156" customFormat="1" ht="30" x14ac:dyDescent="0.25">
      <c r="A240" s="156">
        <v>177</v>
      </c>
      <c r="B240" s="148" t="s">
        <v>1157</v>
      </c>
      <c r="C240" s="150" t="s">
        <v>939</v>
      </c>
      <c r="D240" s="149">
        <v>42381</v>
      </c>
      <c r="E240" s="148" t="s">
        <v>512</v>
      </c>
      <c r="F240" s="148" t="s">
        <v>513</v>
      </c>
      <c r="G240" s="150">
        <v>2676</v>
      </c>
      <c r="H240" s="148" t="s">
        <v>104</v>
      </c>
      <c r="I240" s="148" t="s">
        <v>514</v>
      </c>
      <c r="J240" s="148" t="s">
        <v>515</v>
      </c>
      <c r="K240" s="148" t="s">
        <v>516</v>
      </c>
      <c r="L240" s="148" t="s">
        <v>104</v>
      </c>
      <c r="M240" s="148" t="s">
        <v>104</v>
      </c>
      <c r="N240" s="148" t="s">
        <v>111</v>
      </c>
      <c r="P240" s="150">
        <v>1</v>
      </c>
      <c r="Q240" s="148" t="s">
        <v>517</v>
      </c>
      <c r="R240" s="150">
        <v>0</v>
      </c>
      <c r="S240" s="150">
        <v>0</v>
      </c>
      <c r="T240" s="150">
        <v>0</v>
      </c>
      <c r="U240" s="150">
        <v>0</v>
      </c>
      <c r="V240" s="149">
        <v>43477</v>
      </c>
      <c r="W240" s="150">
        <v>1</v>
      </c>
      <c r="X240" s="150">
        <v>0</v>
      </c>
      <c r="Y240" s="150">
        <v>1</v>
      </c>
      <c r="Z240" s="150">
        <v>0</v>
      </c>
      <c r="AA240" s="150">
        <v>0</v>
      </c>
      <c r="AB240" s="150">
        <v>1</v>
      </c>
      <c r="AC240" s="150">
        <v>1</v>
      </c>
      <c r="AD240" s="148" t="s">
        <v>112</v>
      </c>
      <c r="AE240" s="148" t="s">
        <v>212</v>
      </c>
      <c r="AF240" s="148" t="s">
        <v>104</v>
      </c>
      <c r="AG240" s="148" t="s">
        <v>104</v>
      </c>
      <c r="AI240" s="153" t="s">
        <v>115</v>
      </c>
      <c r="AJ240" s="158"/>
      <c r="AK240" s="158"/>
      <c r="AL240" s="158"/>
      <c r="AM240" s="158"/>
      <c r="AN240" s="158"/>
      <c r="AO240" s="158"/>
      <c r="AP240" s="158"/>
      <c r="AQ240" s="158"/>
      <c r="AR240" s="158"/>
      <c r="AS240" s="158"/>
      <c r="AT240" s="158"/>
      <c r="AU240" s="156">
        <f t="shared" si="5"/>
        <v>0</v>
      </c>
    </row>
    <row r="241" spans="1:47" s="156" customFormat="1" ht="30" x14ac:dyDescent="0.25">
      <c r="A241" s="156">
        <v>179</v>
      </c>
      <c r="B241" s="148" t="s">
        <v>1159</v>
      </c>
      <c r="C241" s="150" t="s">
        <v>939</v>
      </c>
      <c r="D241" s="149">
        <v>42431</v>
      </c>
      <c r="E241" s="148" t="s">
        <v>518</v>
      </c>
      <c r="F241" s="148" t="s">
        <v>519</v>
      </c>
      <c r="G241" s="150">
        <v>2681</v>
      </c>
      <c r="H241" s="148" t="s">
        <v>104</v>
      </c>
      <c r="I241" s="148" t="s">
        <v>520</v>
      </c>
      <c r="J241" s="148" t="s">
        <v>521</v>
      </c>
      <c r="K241" s="148" t="s">
        <v>522</v>
      </c>
      <c r="L241" s="148" t="s">
        <v>104</v>
      </c>
      <c r="M241" s="148" t="s">
        <v>104</v>
      </c>
      <c r="N241" s="148" t="s">
        <v>111</v>
      </c>
      <c r="P241" s="150">
        <v>1</v>
      </c>
      <c r="Q241" s="148" t="s">
        <v>523</v>
      </c>
      <c r="R241" s="150">
        <v>0</v>
      </c>
      <c r="S241" s="150">
        <v>0</v>
      </c>
      <c r="T241" s="150">
        <v>0</v>
      </c>
      <c r="U241" s="150">
        <v>0</v>
      </c>
      <c r="V241" s="149">
        <v>43526</v>
      </c>
      <c r="W241" s="150">
        <v>1</v>
      </c>
      <c r="X241" s="150">
        <v>0</v>
      </c>
      <c r="Y241" s="150">
        <v>1</v>
      </c>
      <c r="Z241" s="150">
        <v>0</v>
      </c>
      <c r="AA241" s="150">
        <v>0</v>
      </c>
      <c r="AB241" s="150">
        <v>1</v>
      </c>
      <c r="AC241" s="150">
        <v>1</v>
      </c>
      <c r="AD241" s="148" t="s">
        <v>112</v>
      </c>
      <c r="AE241" s="148" t="s">
        <v>212</v>
      </c>
      <c r="AF241" s="148" t="s">
        <v>104</v>
      </c>
      <c r="AG241" s="148" t="s">
        <v>104</v>
      </c>
      <c r="AI241" s="153" t="s">
        <v>115</v>
      </c>
      <c r="AJ241" s="158"/>
      <c r="AK241" s="158"/>
      <c r="AL241" s="158"/>
      <c r="AM241" s="158"/>
      <c r="AN241" s="158"/>
      <c r="AO241" s="158"/>
      <c r="AP241" s="158"/>
      <c r="AQ241" s="158"/>
      <c r="AR241" s="158"/>
      <c r="AS241" s="158"/>
      <c r="AT241" s="158"/>
      <c r="AU241" s="156">
        <f t="shared" si="5"/>
        <v>0</v>
      </c>
    </row>
    <row r="242" spans="1:47" s="156" customFormat="1" ht="45" x14ac:dyDescent="0.25">
      <c r="A242" s="156">
        <v>181</v>
      </c>
      <c r="B242" s="148" t="s">
        <v>1161</v>
      </c>
      <c r="C242" s="150" t="s">
        <v>939</v>
      </c>
      <c r="D242" s="149">
        <v>42423</v>
      </c>
      <c r="E242" s="148" t="s">
        <v>524</v>
      </c>
      <c r="F242" s="148" t="s">
        <v>525</v>
      </c>
      <c r="G242" s="150">
        <v>2683</v>
      </c>
      <c r="H242" s="148" t="s">
        <v>104</v>
      </c>
      <c r="I242" s="148" t="s">
        <v>526</v>
      </c>
      <c r="J242" s="148" t="s">
        <v>527</v>
      </c>
      <c r="K242" s="148" t="s">
        <v>516</v>
      </c>
      <c r="L242" s="148" t="s">
        <v>104</v>
      </c>
      <c r="M242" s="148" t="s">
        <v>104</v>
      </c>
      <c r="N242" s="148" t="s">
        <v>111</v>
      </c>
      <c r="P242" s="150">
        <v>1</v>
      </c>
      <c r="Q242" s="148" t="s">
        <v>528</v>
      </c>
      <c r="R242" s="150">
        <v>0</v>
      </c>
      <c r="S242" s="150">
        <v>0</v>
      </c>
      <c r="T242" s="150">
        <v>0</v>
      </c>
      <c r="U242" s="150">
        <v>0</v>
      </c>
      <c r="V242" s="149">
        <v>43519</v>
      </c>
      <c r="W242" s="150">
        <v>1</v>
      </c>
      <c r="X242" s="150">
        <v>0</v>
      </c>
      <c r="Y242" s="150">
        <v>1</v>
      </c>
      <c r="Z242" s="150">
        <v>0</v>
      </c>
      <c r="AA242" s="150">
        <v>0</v>
      </c>
      <c r="AB242" s="150">
        <v>1</v>
      </c>
      <c r="AC242" s="150">
        <v>1</v>
      </c>
      <c r="AD242" s="148" t="s">
        <v>112</v>
      </c>
      <c r="AE242" s="148" t="s">
        <v>200</v>
      </c>
      <c r="AF242" s="148" t="s">
        <v>104</v>
      </c>
      <c r="AG242" s="148" t="s">
        <v>104</v>
      </c>
      <c r="AI242" s="153" t="s">
        <v>115</v>
      </c>
      <c r="AJ242" s="158"/>
      <c r="AK242" s="158"/>
      <c r="AL242" s="158"/>
      <c r="AM242" s="158"/>
      <c r="AN242" s="158"/>
      <c r="AO242" s="158"/>
      <c r="AP242" s="158"/>
      <c r="AQ242" s="158"/>
      <c r="AR242" s="158"/>
      <c r="AS242" s="158"/>
      <c r="AT242" s="158"/>
      <c r="AU242" s="156">
        <f t="shared" si="5"/>
        <v>0</v>
      </c>
    </row>
    <row r="243" spans="1:47" s="156" customFormat="1" ht="45" x14ac:dyDescent="0.25">
      <c r="A243" s="156">
        <v>182</v>
      </c>
      <c r="B243" s="148" t="s">
        <v>1148</v>
      </c>
      <c r="C243" s="150" t="s">
        <v>939</v>
      </c>
      <c r="D243" s="149">
        <v>42424</v>
      </c>
      <c r="E243" s="148" t="s">
        <v>529</v>
      </c>
      <c r="F243" s="148" t="s">
        <v>530</v>
      </c>
      <c r="G243" s="150">
        <v>2684</v>
      </c>
      <c r="H243" s="148" t="s">
        <v>104</v>
      </c>
      <c r="I243" s="148" t="s">
        <v>531</v>
      </c>
      <c r="J243" s="148" t="s">
        <v>532</v>
      </c>
      <c r="K243" s="148" t="s">
        <v>533</v>
      </c>
      <c r="L243" s="148" t="s">
        <v>104</v>
      </c>
      <c r="M243" s="148" t="s">
        <v>970</v>
      </c>
      <c r="N243" s="148" t="s">
        <v>111</v>
      </c>
      <c r="P243" s="150">
        <v>1</v>
      </c>
      <c r="Q243" s="148" t="s">
        <v>534</v>
      </c>
      <c r="R243" s="150">
        <v>0</v>
      </c>
      <c r="S243" s="150">
        <v>0</v>
      </c>
      <c r="T243" s="150">
        <v>0</v>
      </c>
      <c r="U243" s="150">
        <v>0</v>
      </c>
      <c r="V243" s="149">
        <v>43520</v>
      </c>
      <c r="W243" s="150">
        <v>1</v>
      </c>
      <c r="X243" s="150">
        <v>0</v>
      </c>
      <c r="Y243" s="150">
        <v>1</v>
      </c>
      <c r="Z243" s="150">
        <v>0</v>
      </c>
      <c r="AA243" s="150">
        <v>0</v>
      </c>
      <c r="AB243" s="150">
        <v>1</v>
      </c>
      <c r="AC243" s="150">
        <v>1</v>
      </c>
      <c r="AD243" s="148" t="s">
        <v>112</v>
      </c>
      <c r="AE243" s="148" t="s">
        <v>258</v>
      </c>
      <c r="AF243" s="148" t="s">
        <v>104</v>
      </c>
      <c r="AG243" s="148" t="s">
        <v>104</v>
      </c>
      <c r="AI243" s="153" t="s">
        <v>115</v>
      </c>
      <c r="AJ243" s="158"/>
      <c r="AK243" s="158"/>
      <c r="AL243" s="158"/>
      <c r="AM243" s="158"/>
      <c r="AN243" s="158"/>
      <c r="AO243" s="158"/>
      <c r="AP243" s="158"/>
      <c r="AQ243" s="158"/>
      <c r="AR243" s="158"/>
      <c r="AS243" s="158"/>
      <c r="AT243" s="158"/>
      <c r="AU243" s="156">
        <f t="shared" si="5"/>
        <v>0</v>
      </c>
    </row>
    <row r="244" spans="1:47" s="156" customFormat="1" ht="30" x14ac:dyDescent="0.25">
      <c r="A244" s="156">
        <v>184</v>
      </c>
      <c r="B244" s="148" t="s">
        <v>1163</v>
      </c>
      <c r="C244" s="150" t="s">
        <v>939</v>
      </c>
      <c r="D244" s="149">
        <v>42360</v>
      </c>
      <c r="E244" s="148" t="s">
        <v>536</v>
      </c>
      <c r="F244" s="148" t="s">
        <v>537</v>
      </c>
      <c r="G244" s="150">
        <v>2707</v>
      </c>
      <c r="H244" s="148" t="s">
        <v>104</v>
      </c>
      <c r="I244" s="148" t="s">
        <v>538</v>
      </c>
      <c r="J244" s="148" t="s">
        <v>539</v>
      </c>
      <c r="K244" s="148" t="s">
        <v>406</v>
      </c>
      <c r="L244" s="148" t="s">
        <v>327</v>
      </c>
      <c r="M244" s="148" t="s">
        <v>104</v>
      </c>
      <c r="N244" s="148" t="s">
        <v>104</v>
      </c>
      <c r="P244" s="150">
        <v>1</v>
      </c>
      <c r="Q244" s="148" t="s">
        <v>540</v>
      </c>
      <c r="R244" s="150">
        <v>0</v>
      </c>
      <c r="S244" s="150">
        <v>0</v>
      </c>
      <c r="T244" s="150">
        <v>0</v>
      </c>
      <c r="U244" s="150">
        <v>0</v>
      </c>
      <c r="V244" s="149">
        <v>43456</v>
      </c>
      <c r="W244" s="150">
        <v>1</v>
      </c>
      <c r="X244" s="150">
        <v>0</v>
      </c>
      <c r="Y244" s="150">
        <v>1</v>
      </c>
      <c r="Z244" s="150">
        <v>0</v>
      </c>
      <c r="AA244" s="150">
        <v>0</v>
      </c>
      <c r="AB244" s="150">
        <v>1</v>
      </c>
      <c r="AC244" s="150">
        <v>1</v>
      </c>
      <c r="AD244" s="148" t="s">
        <v>112</v>
      </c>
      <c r="AE244" s="148" t="s">
        <v>104</v>
      </c>
      <c r="AF244" s="148" t="s">
        <v>104</v>
      </c>
      <c r="AG244" s="148" t="s">
        <v>104</v>
      </c>
      <c r="AI244" s="153" t="s">
        <v>184</v>
      </c>
      <c r="AJ244" s="158"/>
      <c r="AK244" s="158"/>
      <c r="AL244" s="158"/>
      <c r="AM244" s="158"/>
      <c r="AN244" s="158"/>
      <c r="AO244" s="158"/>
      <c r="AP244" s="158"/>
      <c r="AQ244" s="158"/>
      <c r="AR244" s="158"/>
      <c r="AS244" s="158"/>
      <c r="AT244" s="158"/>
      <c r="AU244" s="156">
        <f t="shared" si="5"/>
        <v>0</v>
      </c>
    </row>
    <row r="245" spans="1:47" s="156" customFormat="1" ht="30" x14ac:dyDescent="0.25">
      <c r="A245" s="156">
        <v>185</v>
      </c>
      <c r="B245" s="148" t="s">
        <v>1164</v>
      </c>
      <c r="C245" s="150" t="s">
        <v>974</v>
      </c>
      <c r="D245" s="149">
        <v>42527</v>
      </c>
      <c r="E245" s="148" t="s">
        <v>1167</v>
      </c>
      <c r="F245" s="148" t="s">
        <v>542</v>
      </c>
      <c r="G245" s="150">
        <v>2837</v>
      </c>
      <c r="H245" s="148" t="s">
        <v>104</v>
      </c>
      <c r="I245" s="148" t="s">
        <v>543</v>
      </c>
      <c r="J245" s="148" t="s">
        <v>548</v>
      </c>
      <c r="K245" s="148" t="s">
        <v>545</v>
      </c>
      <c r="L245" s="148" t="s">
        <v>274</v>
      </c>
      <c r="M245" s="148" t="s">
        <v>104</v>
      </c>
      <c r="N245" s="148" t="s">
        <v>104</v>
      </c>
      <c r="P245" s="150">
        <v>1</v>
      </c>
      <c r="Q245" s="148" t="s">
        <v>546</v>
      </c>
      <c r="R245" s="150">
        <v>0</v>
      </c>
      <c r="S245" s="150">
        <v>0</v>
      </c>
      <c r="T245" s="150">
        <v>1</v>
      </c>
      <c r="U245" s="150">
        <v>1</v>
      </c>
      <c r="V245" s="149">
        <v>43622</v>
      </c>
      <c r="W245" s="150">
        <v>0</v>
      </c>
      <c r="X245" s="150">
        <v>1</v>
      </c>
      <c r="Y245" s="150">
        <v>1</v>
      </c>
      <c r="Z245" s="150">
        <v>0</v>
      </c>
      <c r="AA245" s="150">
        <v>0</v>
      </c>
      <c r="AB245" s="150">
        <v>1</v>
      </c>
      <c r="AC245" s="150">
        <v>1</v>
      </c>
      <c r="AD245" s="148" t="s">
        <v>368</v>
      </c>
      <c r="AE245" s="148" t="s">
        <v>212</v>
      </c>
      <c r="AF245" s="148" t="s">
        <v>940</v>
      </c>
      <c r="AG245" s="148" t="s">
        <v>104</v>
      </c>
      <c r="AI245" s="153" t="s">
        <v>1032</v>
      </c>
      <c r="AJ245" s="158"/>
      <c r="AK245" s="158"/>
      <c r="AL245" s="158"/>
      <c r="AM245" s="158"/>
      <c r="AN245" s="158"/>
      <c r="AO245" s="158"/>
      <c r="AP245" s="158"/>
      <c r="AQ245" s="158"/>
      <c r="AR245" s="158"/>
      <c r="AS245" s="158"/>
      <c r="AT245" s="158"/>
      <c r="AU245" s="156">
        <f t="shared" si="5"/>
        <v>0</v>
      </c>
    </row>
    <row r="246" spans="1:47" s="156" customFormat="1" ht="45" x14ac:dyDescent="0.25">
      <c r="A246" s="156">
        <v>186</v>
      </c>
      <c r="B246" s="148" t="s">
        <v>1164</v>
      </c>
      <c r="C246" s="150" t="s">
        <v>974</v>
      </c>
      <c r="D246" s="149">
        <v>42527</v>
      </c>
      <c r="E246" s="148" t="s">
        <v>1165</v>
      </c>
      <c r="F246" s="148" t="s">
        <v>542</v>
      </c>
      <c r="G246" s="150">
        <v>2834</v>
      </c>
      <c r="H246" s="148" t="s">
        <v>104</v>
      </c>
      <c r="I246" s="148" t="s">
        <v>543</v>
      </c>
      <c r="J246" s="148" t="s">
        <v>550</v>
      </c>
      <c r="K246" s="148" t="s">
        <v>545</v>
      </c>
      <c r="L246" s="148" t="s">
        <v>274</v>
      </c>
      <c r="M246" s="148" t="s">
        <v>104</v>
      </c>
      <c r="N246" s="148" t="s">
        <v>104</v>
      </c>
      <c r="P246" s="150">
        <v>1</v>
      </c>
      <c r="Q246" s="148" t="s">
        <v>1166</v>
      </c>
      <c r="R246" s="150">
        <v>0</v>
      </c>
      <c r="S246" s="150">
        <v>0</v>
      </c>
      <c r="T246" s="150">
        <v>1</v>
      </c>
      <c r="U246" s="150">
        <v>1</v>
      </c>
      <c r="V246" s="149">
        <v>43622</v>
      </c>
      <c r="W246" s="150">
        <v>0</v>
      </c>
      <c r="X246" s="150">
        <v>1</v>
      </c>
      <c r="Y246" s="150">
        <v>1</v>
      </c>
      <c r="Z246" s="150">
        <v>0</v>
      </c>
      <c r="AA246" s="150">
        <v>0</v>
      </c>
      <c r="AB246" s="150">
        <v>1</v>
      </c>
      <c r="AC246" s="150">
        <v>1</v>
      </c>
      <c r="AD246" s="148" t="s">
        <v>368</v>
      </c>
      <c r="AE246" s="148" t="s">
        <v>212</v>
      </c>
      <c r="AF246" s="148" t="s">
        <v>940</v>
      </c>
      <c r="AG246" s="148" t="s">
        <v>104</v>
      </c>
      <c r="AI246" s="153" t="s">
        <v>1032</v>
      </c>
      <c r="AJ246" s="158"/>
      <c r="AK246" s="158"/>
      <c r="AL246" s="158"/>
      <c r="AM246" s="158"/>
      <c r="AN246" s="158"/>
      <c r="AO246" s="158"/>
      <c r="AP246" s="158"/>
      <c r="AQ246" s="158"/>
      <c r="AR246" s="158"/>
      <c r="AS246" s="158"/>
      <c r="AT246" s="158"/>
      <c r="AU246" s="156">
        <f t="shared" si="5"/>
        <v>0</v>
      </c>
    </row>
    <row r="247" spans="1:47" s="156" customFormat="1" ht="30" x14ac:dyDescent="0.25">
      <c r="A247" s="156">
        <v>187</v>
      </c>
      <c r="B247" s="148" t="s">
        <v>1164</v>
      </c>
      <c r="C247" s="150" t="s">
        <v>939</v>
      </c>
      <c r="D247" s="139">
        <v>42361</v>
      </c>
      <c r="E247" s="148" t="s">
        <v>547</v>
      </c>
      <c r="F247" s="148" t="s">
        <v>542</v>
      </c>
      <c r="G247" s="150">
        <v>2708</v>
      </c>
      <c r="H247" s="148" t="s">
        <v>104</v>
      </c>
      <c r="I247" s="148" t="s">
        <v>543</v>
      </c>
      <c r="J247" s="148" t="s">
        <v>548</v>
      </c>
      <c r="K247" s="148" t="s">
        <v>545</v>
      </c>
      <c r="L247" s="148" t="s">
        <v>274</v>
      </c>
      <c r="M247" s="148" t="s">
        <v>104</v>
      </c>
      <c r="N247" s="148" t="s">
        <v>104</v>
      </c>
      <c r="P247" s="150">
        <v>1</v>
      </c>
      <c r="Q247" s="148" t="s">
        <v>546</v>
      </c>
      <c r="R247" s="150">
        <v>0</v>
      </c>
      <c r="S247" s="150">
        <v>0</v>
      </c>
      <c r="T247" s="150">
        <v>0</v>
      </c>
      <c r="U247" s="150">
        <v>0</v>
      </c>
      <c r="V247" s="139">
        <v>43457</v>
      </c>
      <c r="W247" s="150">
        <v>1</v>
      </c>
      <c r="X247" s="150">
        <v>0</v>
      </c>
      <c r="Y247" s="150">
        <v>1</v>
      </c>
      <c r="Z247" s="150">
        <v>0</v>
      </c>
      <c r="AA247" s="150">
        <v>0</v>
      </c>
      <c r="AB247" s="150">
        <v>1</v>
      </c>
      <c r="AC247" s="150">
        <v>1</v>
      </c>
      <c r="AD247" s="148" t="s">
        <v>112</v>
      </c>
      <c r="AE247" s="148" t="s">
        <v>283</v>
      </c>
      <c r="AF247" s="148" t="s">
        <v>931</v>
      </c>
      <c r="AG247" s="148" t="s">
        <v>104</v>
      </c>
      <c r="AI247" s="153" t="s">
        <v>184</v>
      </c>
      <c r="AJ247" s="158"/>
      <c r="AK247" s="158"/>
      <c r="AL247" s="158"/>
      <c r="AM247" s="158"/>
      <c r="AN247" s="158"/>
      <c r="AO247" s="158"/>
      <c r="AP247" s="158"/>
      <c r="AQ247" s="158"/>
      <c r="AR247" s="158"/>
      <c r="AS247" s="158"/>
      <c r="AT247" s="158"/>
      <c r="AU247" s="156">
        <f t="shared" si="5"/>
        <v>0</v>
      </c>
    </row>
    <row r="248" spans="1:47" s="156" customFormat="1" ht="30" x14ac:dyDescent="0.25">
      <c r="A248" s="156">
        <v>188</v>
      </c>
      <c r="B248" s="148" t="s">
        <v>1164</v>
      </c>
      <c r="C248" s="150" t="s">
        <v>939</v>
      </c>
      <c r="D248" s="139">
        <v>42361</v>
      </c>
      <c r="E248" s="148" t="s">
        <v>541</v>
      </c>
      <c r="F248" s="148" t="s">
        <v>542</v>
      </c>
      <c r="G248" s="150">
        <v>2709</v>
      </c>
      <c r="H248" s="148" t="s">
        <v>104</v>
      </c>
      <c r="I248" s="148" t="s">
        <v>543</v>
      </c>
      <c r="J248" s="148" t="s">
        <v>544</v>
      </c>
      <c r="K248" s="148" t="s">
        <v>545</v>
      </c>
      <c r="L248" s="148" t="s">
        <v>274</v>
      </c>
      <c r="M248" s="148" t="s">
        <v>104</v>
      </c>
      <c r="N248" s="148" t="s">
        <v>104</v>
      </c>
      <c r="P248" s="150">
        <v>1</v>
      </c>
      <c r="Q248" s="148" t="s">
        <v>546</v>
      </c>
      <c r="R248" s="150">
        <v>0</v>
      </c>
      <c r="S248" s="150">
        <v>0</v>
      </c>
      <c r="T248" s="150">
        <v>0</v>
      </c>
      <c r="U248" s="150">
        <v>0</v>
      </c>
      <c r="V248" s="139">
        <v>43457</v>
      </c>
      <c r="W248" s="150">
        <v>1</v>
      </c>
      <c r="X248" s="150">
        <v>0</v>
      </c>
      <c r="Y248" s="150">
        <v>1</v>
      </c>
      <c r="Z248" s="150">
        <v>0</v>
      </c>
      <c r="AA248" s="150">
        <v>0</v>
      </c>
      <c r="AB248" s="150">
        <v>1</v>
      </c>
      <c r="AC248" s="150">
        <v>1</v>
      </c>
      <c r="AD248" s="148" t="s">
        <v>112</v>
      </c>
      <c r="AE248" s="148" t="s">
        <v>283</v>
      </c>
      <c r="AF248" s="148" t="s">
        <v>931</v>
      </c>
      <c r="AG248" s="148" t="s">
        <v>104</v>
      </c>
      <c r="AI248" s="153" t="s">
        <v>184</v>
      </c>
      <c r="AJ248" s="158"/>
      <c r="AK248" s="158"/>
      <c r="AL248" s="158"/>
      <c r="AM248" s="158"/>
      <c r="AN248" s="158"/>
      <c r="AO248" s="158"/>
      <c r="AP248" s="158"/>
      <c r="AQ248" s="158"/>
      <c r="AR248" s="158"/>
      <c r="AS248" s="158"/>
      <c r="AT248" s="158"/>
      <c r="AU248" s="156">
        <f t="shared" si="5"/>
        <v>0</v>
      </c>
    </row>
    <row r="249" spans="1:47" s="156" customFormat="1" ht="30" x14ac:dyDescent="0.25">
      <c r="A249" s="156">
        <v>189</v>
      </c>
      <c r="B249" s="148" t="s">
        <v>1164</v>
      </c>
      <c r="C249" s="150" t="s">
        <v>939</v>
      </c>
      <c r="D249" s="139">
        <v>42361</v>
      </c>
      <c r="E249" s="148" t="s">
        <v>549</v>
      </c>
      <c r="F249" s="148" t="s">
        <v>542</v>
      </c>
      <c r="G249" s="150">
        <v>2710</v>
      </c>
      <c r="H249" s="148" t="s">
        <v>104</v>
      </c>
      <c r="I249" s="148" t="s">
        <v>543</v>
      </c>
      <c r="J249" s="148" t="s">
        <v>550</v>
      </c>
      <c r="K249" s="148" t="s">
        <v>545</v>
      </c>
      <c r="L249" s="148" t="s">
        <v>274</v>
      </c>
      <c r="M249" s="148" t="s">
        <v>104</v>
      </c>
      <c r="N249" s="148" t="s">
        <v>104</v>
      </c>
      <c r="P249" s="150">
        <v>1</v>
      </c>
      <c r="Q249" s="148" t="s">
        <v>546</v>
      </c>
      <c r="R249" s="150">
        <v>0</v>
      </c>
      <c r="S249" s="150">
        <v>0</v>
      </c>
      <c r="T249" s="150">
        <v>0</v>
      </c>
      <c r="U249" s="150">
        <v>0</v>
      </c>
      <c r="V249" s="139">
        <v>43457</v>
      </c>
      <c r="W249" s="150">
        <v>1</v>
      </c>
      <c r="X249" s="150">
        <v>0</v>
      </c>
      <c r="Y249" s="150">
        <v>1</v>
      </c>
      <c r="Z249" s="150">
        <v>0</v>
      </c>
      <c r="AA249" s="150">
        <v>0</v>
      </c>
      <c r="AB249" s="150">
        <v>1</v>
      </c>
      <c r="AC249" s="150">
        <v>1</v>
      </c>
      <c r="AD249" s="148" t="s">
        <v>112</v>
      </c>
      <c r="AE249" s="148" t="s">
        <v>283</v>
      </c>
      <c r="AF249" s="148" t="s">
        <v>931</v>
      </c>
      <c r="AG249" s="148" t="s">
        <v>104</v>
      </c>
      <c r="AI249" s="153" t="s">
        <v>184</v>
      </c>
      <c r="AJ249" s="158"/>
      <c r="AK249" s="158"/>
      <c r="AL249" s="158"/>
      <c r="AM249" s="158"/>
      <c r="AN249" s="158"/>
      <c r="AO249" s="158"/>
      <c r="AP249" s="158"/>
      <c r="AQ249" s="158"/>
      <c r="AR249" s="158"/>
      <c r="AS249" s="158"/>
      <c r="AT249" s="158"/>
      <c r="AU249" s="156">
        <f t="shared" si="5"/>
        <v>0</v>
      </c>
    </row>
    <row r="250" spans="1:47" s="156" customFormat="1" ht="45" x14ac:dyDescent="0.25">
      <c r="A250" s="156">
        <v>190</v>
      </c>
      <c r="B250" s="148" t="s">
        <v>1164</v>
      </c>
      <c r="C250" s="150" t="s">
        <v>974</v>
      </c>
      <c r="D250" s="139">
        <v>42527</v>
      </c>
      <c r="E250" s="148" t="s">
        <v>1168</v>
      </c>
      <c r="F250" s="148" t="s">
        <v>542</v>
      </c>
      <c r="G250" s="150">
        <v>2836</v>
      </c>
      <c r="H250" s="148" t="s">
        <v>104</v>
      </c>
      <c r="I250" s="148" t="s">
        <v>543</v>
      </c>
      <c r="J250" s="148" t="s">
        <v>544</v>
      </c>
      <c r="K250" s="148" t="s">
        <v>545</v>
      </c>
      <c r="L250" s="148" t="s">
        <v>274</v>
      </c>
      <c r="M250" s="148" t="s">
        <v>104</v>
      </c>
      <c r="N250" s="148" t="s">
        <v>104</v>
      </c>
      <c r="P250" s="150">
        <v>1</v>
      </c>
      <c r="Q250" s="148" t="s">
        <v>1166</v>
      </c>
      <c r="R250" s="150">
        <v>0</v>
      </c>
      <c r="S250" s="150">
        <v>0</v>
      </c>
      <c r="T250" s="150">
        <v>1</v>
      </c>
      <c r="U250" s="150">
        <v>1</v>
      </c>
      <c r="V250" s="139">
        <v>42892</v>
      </c>
      <c r="W250" s="150">
        <v>0</v>
      </c>
      <c r="X250" s="150">
        <v>1</v>
      </c>
      <c r="Y250" s="150">
        <v>1</v>
      </c>
      <c r="Z250" s="150">
        <v>0</v>
      </c>
      <c r="AA250" s="150">
        <v>0</v>
      </c>
      <c r="AB250" s="150">
        <v>1</v>
      </c>
      <c r="AC250" s="150">
        <v>1</v>
      </c>
      <c r="AD250" s="148" t="s">
        <v>368</v>
      </c>
      <c r="AE250" s="148" t="s">
        <v>212</v>
      </c>
      <c r="AF250" s="148" t="s">
        <v>940</v>
      </c>
      <c r="AG250" s="148" t="s">
        <v>104</v>
      </c>
      <c r="AI250" s="153" t="s">
        <v>1032</v>
      </c>
      <c r="AJ250" s="158"/>
      <c r="AK250" s="158"/>
      <c r="AL250" s="158"/>
      <c r="AM250" s="158"/>
      <c r="AN250" s="158"/>
      <c r="AO250" s="158"/>
      <c r="AP250" s="158"/>
      <c r="AQ250" s="158"/>
      <c r="AR250" s="158"/>
      <c r="AS250" s="158"/>
      <c r="AT250" s="158"/>
      <c r="AU250" s="156">
        <f t="shared" si="5"/>
        <v>0</v>
      </c>
    </row>
    <row r="251" spans="1:47" s="156" customFormat="1" ht="30" x14ac:dyDescent="0.25">
      <c r="A251" s="156">
        <v>192</v>
      </c>
      <c r="B251" s="148" t="s">
        <v>1170</v>
      </c>
      <c r="C251" s="150" t="s">
        <v>939</v>
      </c>
      <c r="D251" s="139">
        <v>42389</v>
      </c>
      <c r="E251" s="148" t="s">
        <v>551</v>
      </c>
      <c r="F251" s="148" t="s">
        <v>552</v>
      </c>
      <c r="G251" s="150">
        <v>2713</v>
      </c>
      <c r="H251" s="148" t="s">
        <v>104</v>
      </c>
      <c r="I251" s="148" t="s">
        <v>553</v>
      </c>
      <c r="J251" s="148" t="s">
        <v>554</v>
      </c>
      <c r="K251" s="148" t="s">
        <v>359</v>
      </c>
      <c r="L251" s="148" t="s">
        <v>327</v>
      </c>
      <c r="M251" s="148" t="s">
        <v>104</v>
      </c>
      <c r="N251" s="148" t="s">
        <v>104</v>
      </c>
      <c r="P251" s="150">
        <v>1</v>
      </c>
      <c r="Q251" s="148" t="s">
        <v>555</v>
      </c>
      <c r="R251" s="150">
        <v>0</v>
      </c>
      <c r="S251" s="150">
        <v>0</v>
      </c>
      <c r="T251" s="150">
        <v>0</v>
      </c>
      <c r="U251" s="150">
        <v>0</v>
      </c>
      <c r="V251" s="139">
        <v>43485</v>
      </c>
      <c r="W251" s="150">
        <v>1</v>
      </c>
      <c r="X251" s="150">
        <v>0</v>
      </c>
      <c r="Y251" s="150">
        <v>1</v>
      </c>
      <c r="Z251" s="150">
        <v>0</v>
      </c>
      <c r="AA251" s="150">
        <v>0</v>
      </c>
      <c r="AB251" s="150">
        <v>1</v>
      </c>
      <c r="AC251" s="150">
        <v>1</v>
      </c>
      <c r="AD251" s="148" t="s">
        <v>112</v>
      </c>
      <c r="AE251" s="148" t="s">
        <v>183</v>
      </c>
      <c r="AF251" s="148" t="s">
        <v>949</v>
      </c>
      <c r="AG251" s="148" t="s">
        <v>104</v>
      </c>
      <c r="AI251" s="153" t="s">
        <v>1032</v>
      </c>
      <c r="AJ251" s="158"/>
      <c r="AK251" s="158"/>
      <c r="AL251" s="158"/>
      <c r="AM251" s="158"/>
      <c r="AN251" s="158"/>
      <c r="AO251" s="158"/>
      <c r="AP251" s="158"/>
      <c r="AQ251" s="158"/>
      <c r="AR251" s="158"/>
      <c r="AS251" s="158"/>
      <c r="AT251" s="158"/>
      <c r="AU251" s="156">
        <f t="shared" si="5"/>
        <v>0</v>
      </c>
    </row>
    <row r="252" spans="1:47" s="156" customFormat="1" ht="30" x14ac:dyDescent="0.25">
      <c r="A252" s="156">
        <v>194</v>
      </c>
      <c r="B252" s="148" t="s">
        <v>1172</v>
      </c>
      <c r="C252" s="150" t="s">
        <v>939</v>
      </c>
      <c r="D252" s="139">
        <v>42423</v>
      </c>
      <c r="E252" s="148" t="s">
        <v>556</v>
      </c>
      <c r="F252" s="148" t="s">
        <v>557</v>
      </c>
      <c r="G252" s="150">
        <v>2718</v>
      </c>
      <c r="H252" s="148" t="s">
        <v>104</v>
      </c>
      <c r="I252" s="148" t="s">
        <v>558</v>
      </c>
      <c r="J252" s="148" t="s">
        <v>559</v>
      </c>
      <c r="K252" s="148" t="s">
        <v>560</v>
      </c>
      <c r="L252" s="148" t="s">
        <v>104</v>
      </c>
      <c r="M252" s="148" t="s">
        <v>104</v>
      </c>
      <c r="N252" s="148" t="s">
        <v>107</v>
      </c>
      <c r="P252" s="150">
        <v>1</v>
      </c>
      <c r="Q252" s="148" t="s">
        <v>561</v>
      </c>
      <c r="R252" s="150">
        <v>0</v>
      </c>
      <c r="S252" s="150">
        <v>0</v>
      </c>
      <c r="T252" s="150">
        <v>0</v>
      </c>
      <c r="U252" s="150">
        <v>0</v>
      </c>
      <c r="V252" s="139">
        <v>43519</v>
      </c>
      <c r="W252" s="150">
        <v>1</v>
      </c>
      <c r="X252" s="150">
        <v>0</v>
      </c>
      <c r="Y252" s="150">
        <v>1</v>
      </c>
      <c r="Z252" s="150">
        <v>0</v>
      </c>
      <c r="AA252" s="150">
        <v>0</v>
      </c>
      <c r="AB252" s="150">
        <v>1</v>
      </c>
      <c r="AC252" s="150">
        <v>1</v>
      </c>
      <c r="AD252" s="148" t="s">
        <v>112</v>
      </c>
      <c r="AE252" s="148" t="s">
        <v>183</v>
      </c>
      <c r="AF252" s="148" t="s">
        <v>949</v>
      </c>
      <c r="AG252" s="148" t="s">
        <v>104</v>
      </c>
      <c r="AI252" s="153" t="s">
        <v>184</v>
      </c>
      <c r="AJ252" s="158"/>
      <c r="AK252" s="158"/>
      <c r="AL252" s="158"/>
      <c r="AM252" s="158"/>
      <c r="AN252" s="158"/>
      <c r="AO252" s="158"/>
      <c r="AP252" s="158"/>
      <c r="AQ252" s="158"/>
      <c r="AR252" s="158"/>
      <c r="AS252" s="158"/>
      <c r="AT252" s="158"/>
      <c r="AU252" s="156">
        <f t="shared" si="5"/>
        <v>0</v>
      </c>
    </row>
    <row r="253" spans="1:47" s="156" customFormat="1" ht="45" x14ac:dyDescent="0.25">
      <c r="A253" s="156">
        <v>198</v>
      </c>
      <c r="B253" s="148" t="s">
        <v>1176</v>
      </c>
      <c r="C253" s="150" t="s">
        <v>939</v>
      </c>
      <c r="D253" s="139">
        <v>42431</v>
      </c>
      <c r="E253" s="148" t="s">
        <v>562</v>
      </c>
      <c r="F253" s="148" t="s">
        <v>563</v>
      </c>
      <c r="G253" s="150">
        <v>2729</v>
      </c>
      <c r="H253" s="148" t="s">
        <v>104</v>
      </c>
      <c r="I253" s="148" t="s">
        <v>564</v>
      </c>
      <c r="J253" s="148" t="s">
        <v>565</v>
      </c>
      <c r="K253" s="148" t="s">
        <v>566</v>
      </c>
      <c r="L253" s="148" t="s">
        <v>327</v>
      </c>
      <c r="M253" s="148" t="s">
        <v>104</v>
      </c>
      <c r="N253" s="148" t="s">
        <v>104</v>
      </c>
      <c r="P253" s="150">
        <v>1</v>
      </c>
      <c r="Q253" s="148" t="s">
        <v>567</v>
      </c>
      <c r="R253" s="150">
        <v>0</v>
      </c>
      <c r="S253" s="150">
        <v>0</v>
      </c>
      <c r="T253" s="150">
        <v>0</v>
      </c>
      <c r="U253" s="150">
        <v>0</v>
      </c>
      <c r="V253" s="139">
        <v>43526</v>
      </c>
      <c r="W253" s="150">
        <v>1</v>
      </c>
      <c r="X253" s="150">
        <v>0</v>
      </c>
      <c r="Y253" s="150">
        <v>1</v>
      </c>
      <c r="Z253" s="150">
        <v>0</v>
      </c>
      <c r="AA253" s="150">
        <v>0</v>
      </c>
      <c r="AB253" s="150">
        <v>1</v>
      </c>
      <c r="AC253" s="150">
        <v>0</v>
      </c>
      <c r="AD253" s="148" t="s">
        <v>112</v>
      </c>
      <c r="AE253" s="148" t="s">
        <v>200</v>
      </c>
      <c r="AF253" s="148" t="s">
        <v>937</v>
      </c>
      <c r="AG253" s="148" t="s">
        <v>104</v>
      </c>
      <c r="AI253" s="153" t="s">
        <v>115</v>
      </c>
      <c r="AJ253" s="158"/>
      <c r="AK253" s="158"/>
      <c r="AL253" s="158"/>
      <c r="AM253" s="158"/>
      <c r="AN253" s="158"/>
      <c r="AO253" s="158"/>
      <c r="AP253" s="158"/>
      <c r="AQ253" s="158"/>
      <c r="AR253" s="158"/>
      <c r="AS253" s="158"/>
      <c r="AT253" s="158"/>
      <c r="AU253" s="156">
        <f t="shared" si="5"/>
        <v>0</v>
      </c>
    </row>
    <row r="254" spans="1:47" s="156" customFormat="1" ht="45" x14ac:dyDescent="0.25">
      <c r="A254" s="156">
        <v>209</v>
      </c>
      <c r="B254" s="148" t="s">
        <v>1203</v>
      </c>
      <c r="C254" s="150" t="s">
        <v>974</v>
      </c>
      <c r="D254" s="139">
        <v>42543</v>
      </c>
      <c r="E254" s="148" t="s">
        <v>1204</v>
      </c>
      <c r="F254" s="148" t="s">
        <v>1205</v>
      </c>
      <c r="G254" s="150">
        <v>2747</v>
      </c>
      <c r="H254" s="148" t="s">
        <v>104</v>
      </c>
      <c r="I254" s="148" t="s">
        <v>1206</v>
      </c>
      <c r="J254" s="148" t="s">
        <v>1207</v>
      </c>
      <c r="K254" s="148" t="s">
        <v>535</v>
      </c>
      <c r="L254" s="148" t="s">
        <v>127</v>
      </c>
      <c r="M254" s="148" t="s">
        <v>944</v>
      </c>
      <c r="N254" s="148" t="s">
        <v>127</v>
      </c>
      <c r="P254" s="150">
        <v>1</v>
      </c>
      <c r="Q254" s="148" t="s">
        <v>1208</v>
      </c>
      <c r="R254" s="150">
        <v>0</v>
      </c>
      <c r="S254" s="150">
        <v>0</v>
      </c>
      <c r="T254" s="150">
        <v>1</v>
      </c>
      <c r="U254" s="150">
        <v>1</v>
      </c>
      <c r="V254" s="139">
        <v>43638</v>
      </c>
      <c r="W254" s="150">
        <v>0</v>
      </c>
      <c r="X254" s="150">
        <v>1</v>
      </c>
      <c r="Y254" s="150">
        <v>1</v>
      </c>
      <c r="Z254" s="150">
        <v>0</v>
      </c>
      <c r="AA254" s="150">
        <v>1</v>
      </c>
      <c r="AB254" s="150">
        <v>1</v>
      </c>
      <c r="AC254" s="150">
        <v>0</v>
      </c>
      <c r="AD254" s="148" t="s">
        <v>112</v>
      </c>
      <c r="AE254" s="148" t="s">
        <v>200</v>
      </c>
      <c r="AF254" s="148" t="s">
        <v>104</v>
      </c>
      <c r="AG254" s="148" t="s">
        <v>104</v>
      </c>
      <c r="AI254" s="153" t="s">
        <v>115</v>
      </c>
      <c r="AJ254" s="158"/>
      <c r="AK254" s="158"/>
      <c r="AL254" s="158"/>
      <c r="AM254" s="158"/>
      <c r="AN254" s="158"/>
      <c r="AO254" s="158"/>
      <c r="AP254" s="158"/>
      <c r="AQ254" s="158"/>
      <c r="AR254" s="158"/>
      <c r="AS254" s="158"/>
      <c r="AT254" s="158"/>
      <c r="AU254" s="156">
        <f t="shared" si="5"/>
        <v>0</v>
      </c>
    </row>
    <row r="255" spans="1:47" s="156" customFormat="1" ht="60" x14ac:dyDescent="0.25">
      <c r="A255" s="156">
        <v>212</v>
      </c>
      <c r="B255" s="148" t="s">
        <v>1223</v>
      </c>
      <c r="C255" s="150" t="s">
        <v>974</v>
      </c>
      <c r="D255" s="139">
        <v>42534</v>
      </c>
      <c r="E255" s="148" t="s">
        <v>1224</v>
      </c>
      <c r="F255" s="148" t="s">
        <v>1225</v>
      </c>
      <c r="G255" s="150">
        <v>2759</v>
      </c>
      <c r="H255" s="148" t="s">
        <v>104</v>
      </c>
      <c r="I255" s="148" t="s">
        <v>1226</v>
      </c>
      <c r="J255" s="148" t="s">
        <v>1227</v>
      </c>
      <c r="K255" s="148" t="s">
        <v>1019</v>
      </c>
      <c r="L255" s="148" t="s">
        <v>327</v>
      </c>
      <c r="M255" s="148" t="s">
        <v>104</v>
      </c>
      <c r="N255" s="148" t="s">
        <v>104</v>
      </c>
      <c r="P255" s="150">
        <v>1</v>
      </c>
      <c r="Q255" s="148" t="s">
        <v>1228</v>
      </c>
      <c r="R255" s="150">
        <v>0</v>
      </c>
      <c r="S255" s="150">
        <v>0</v>
      </c>
      <c r="T255" s="150">
        <v>1</v>
      </c>
      <c r="U255" s="150">
        <v>1</v>
      </c>
      <c r="V255" s="139">
        <v>43629</v>
      </c>
      <c r="W255" s="150">
        <v>0</v>
      </c>
      <c r="X255" s="150">
        <v>1</v>
      </c>
      <c r="Y255" s="150">
        <v>1</v>
      </c>
      <c r="Z255" s="150">
        <v>0</v>
      </c>
      <c r="AA255" s="150">
        <v>0</v>
      </c>
      <c r="AB255" s="150">
        <v>1</v>
      </c>
      <c r="AC255" s="150">
        <v>1</v>
      </c>
      <c r="AD255" s="148" t="s">
        <v>112</v>
      </c>
      <c r="AE255" s="148" t="s">
        <v>303</v>
      </c>
      <c r="AF255" s="148" t="s">
        <v>983</v>
      </c>
      <c r="AG255" s="148" t="s">
        <v>104</v>
      </c>
      <c r="AI255" s="153" t="s">
        <v>115</v>
      </c>
      <c r="AJ255" s="158"/>
      <c r="AK255" s="158"/>
      <c r="AL255" s="158"/>
      <c r="AM255" s="158"/>
      <c r="AN255" s="158"/>
      <c r="AO255" s="158"/>
      <c r="AP255" s="158"/>
      <c r="AQ255" s="158"/>
      <c r="AR255" s="158"/>
      <c r="AS255" s="158"/>
      <c r="AT255" s="158"/>
      <c r="AU255" s="156">
        <f t="shared" si="5"/>
        <v>0</v>
      </c>
    </row>
    <row r="256" spans="1:47" s="156" customFormat="1" ht="60" x14ac:dyDescent="0.25">
      <c r="A256" s="156">
        <v>213</v>
      </c>
      <c r="B256" s="148" t="s">
        <v>1229</v>
      </c>
      <c r="C256" s="150" t="s">
        <v>974</v>
      </c>
      <c r="D256" s="139">
        <v>42548</v>
      </c>
      <c r="E256" s="148" t="s">
        <v>1230</v>
      </c>
      <c r="F256" s="148" t="s">
        <v>1231</v>
      </c>
      <c r="G256" s="150">
        <v>2761</v>
      </c>
      <c r="H256" s="148" t="s">
        <v>104</v>
      </c>
      <c r="I256" s="148" t="s">
        <v>1232</v>
      </c>
      <c r="J256" s="148" t="s">
        <v>1233</v>
      </c>
      <c r="K256" s="148" t="s">
        <v>1234</v>
      </c>
      <c r="L256" s="148" t="s">
        <v>127</v>
      </c>
      <c r="M256" s="148" t="s">
        <v>1035</v>
      </c>
      <c r="N256" s="148" t="s">
        <v>127</v>
      </c>
      <c r="P256" s="150">
        <v>1</v>
      </c>
      <c r="Q256" s="148" t="s">
        <v>1235</v>
      </c>
      <c r="R256" s="150">
        <v>0</v>
      </c>
      <c r="S256" s="150">
        <v>0</v>
      </c>
      <c r="T256" s="150">
        <v>0</v>
      </c>
      <c r="U256" s="150">
        <v>1</v>
      </c>
      <c r="V256" s="139">
        <v>43643</v>
      </c>
      <c r="W256" s="150">
        <v>0</v>
      </c>
      <c r="X256" s="150">
        <v>1</v>
      </c>
      <c r="Y256" s="150">
        <v>1</v>
      </c>
      <c r="Z256" s="150">
        <v>0</v>
      </c>
      <c r="AA256" s="150">
        <v>0</v>
      </c>
      <c r="AB256" s="150">
        <v>1</v>
      </c>
      <c r="AC256" s="150">
        <v>1</v>
      </c>
      <c r="AD256" s="148" t="s">
        <v>112</v>
      </c>
      <c r="AE256" s="148" t="s">
        <v>303</v>
      </c>
      <c r="AF256" s="148" t="s">
        <v>983</v>
      </c>
      <c r="AG256" s="148" t="s">
        <v>104</v>
      </c>
      <c r="AH256" s="155">
        <v>42825</v>
      </c>
      <c r="AI256" s="153" t="s">
        <v>148</v>
      </c>
      <c r="AJ256" s="158"/>
      <c r="AK256" s="158"/>
      <c r="AL256" s="158"/>
      <c r="AM256" s="158"/>
      <c r="AN256" s="158"/>
      <c r="AO256" s="158"/>
      <c r="AP256" s="158"/>
      <c r="AQ256" s="158"/>
      <c r="AR256" s="158"/>
      <c r="AS256" s="158"/>
      <c r="AT256" s="158"/>
      <c r="AU256" s="156">
        <f t="shared" si="5"/>
        <v>0</v>
      </c>
    </row>
    <row r="257" spans="1:47" s="156" customFormat="1" ht="60" x14ac:dyDescent="0.25">
      <c r="A257" s="156">
        <v>214</v>
      </c>
      <c r="B257" s="148" t="s">
        <v>1236</v>
      </c>
      <c r="C257" s="150" t="s">
        <v>974</v>
      </c>
      <c r="D257" s="139">
        <v>42524</v>
      </c>
      <c r="E257" s="148" t="s">
        <v>1237</v>
      </c>
      <c r="F257" s="148" t="s">
        <v>1238</v>
      </c>
      <c r="G257" s="150">
        <v>2762</v>
      </c>
      <c r="H257" s="148" t="s">
        <v>104</v>
      </c>
      <c r="I257" s="148" t="s">
        <v>1239</v>
      </c>
      <c r="J257" s="148" t="s">
        <v>1240</v>
      </c>
      <c r="K257" s="148" t="s">
        <v>1241</v>
      </c>
      <c r="L257" s="148" t="s">
        <v>104</v>
      </c>
      <c r="M257" s="148" t="s">
        <v>1242</v>
      </c>
      <c r="N257" s="148" t="s">
        <v>107</v>
      </c>
      <c r="P257" s="150">
        <v>1</v>
      </c>
      <c r="Q257" s="148" t="s">
        <v>1243</v>
      </c>
      <c r="R257" s="150">
        <v>0</v>
      </c>
      <c r="S257" s="150">
        <v>0</v>
      </c>
      <c r="T257" s="150">
        <v>1</v>
      </c>
      <c r="U257" s="150">
        <v>1</v>
      </c>
      <c r="V257" s="139">
        <v>43619</v>
      </c>
      <c r="W257" s="150">
        <v>0</v>
      </c>
      <c r="X257" s="150">
        <v>1</v>
      </c>
      <c r="Y257" s="150">
        <v>1</v>
      </c>
      <c r="Z257" s="150">
        <v>0</v>
      </c>
      <c r="AA257" s="150">
        <v>0</v>
      </c>
      <c r="AB257" s="150">
        <v>1</v>
      </c>
      <c r="AC257" s="150">
        <v>1</v>
      </c>
      <c r="AD257" s="148" t="s">
        <v>112</v>
      </c>
      <c r="AE257" s="148" t="s">
        <v>303</v>
      </c>
      <c r="AF257" s="148" t="s">
        <v>983</v>
      </c>
      <c r="AG257" s="148" t="s">
        <v>104</v>
      </c>
      <c r="AI257" s="153" t="s">
        <v>115</v>
      </c>
      <c r="AJ257" s="158"/>
      <c r="AK257" s="158"/>
      <c r="AL257" s="158"/>
      <c r="AM257" s="158"/>
      <c r="AN257" s="158"/>
      <c r="AO257" s="158"/>
      <c r="AP257" s="158"/>
      <c r="AQ257" s="158"/>
      <c r="AR257" s="158"/>
      <c r="AS257" s="158"/>
      <c r="AT257" s="158"/>
      <c r="AU257" s="156">
        <f t="shared" si="5"/>
        <v>0</v>
      </c>
    </row>
    <row r="258" spans="1:47" s="156" customFormat="1" ht="30" x14ac:dyDescent="0.25">
      <c r="A258" s="156">
        <v>215</v>
      </c>
      <c r="B258" s="148" t="s">
        <v>1244</v>
      </c>
      <c r="C258" s="150" t="s">
        <v>974</v>
      </c>
      <c r="D258" s="139">
        <v>42514</v>
      </c>
      <c r="E258" s="148" t="s">
        <v>1245</v>
      </c>
      <c r="F258" s="148" t="s">
        <v>1246</v>
      </c>
      <c r="G258" s="150">
        <v>2810</v>
      </c>
      <c r="H258" s="148" t="s">
        <v>104</v>
      </c>
      <c r="I258" s="148" t="s">
        <v>1247</v>
      </c>
      <c r="J258" s="148" t="s">
        <v>1248</v>
      </c>
      <c r="K258" s="148" t="s">
        <v>1249</v>
      </c>
      <c r="L258" s="148" t="s">
        <v>35</v>
      </c>
      <c r="M258" s="148" t="s">
        <v>944</v>
      </c>
      <c r="N258" s="148" t="s">
        <v>104</v>
      </c>
      <c r="P258" s="150">
        <v>1</v>
      </c>
      <c r="Q258" s="148" t="s">
        <v>1250</v>
      </c>
      <c r="R258" s="150">
        <v>0</v>
      </c>
      <c r="S258" s="150">
        <v>0</v>
      </c>
      <c r="T258" s="150">
        <v>1</v>
      </c>
      <c r="U258" s="150">
        <v>1</v>
      </c>
      <c r="V258" s="139">
        <v>43609</v>
      </c>
      <c r="W258" s="150">
        <v>0</v>
      </c>
      <c r="X258" s="150">
        <v>1</v>
      </c>
      <c r="Y258" s="151">
        <v>1</v>
      </c>
      <c r="Z258" s="151">
        <v>0</v>
      </c>
      <c r="AA258" s="150">
        <v>0</v>
      </c>
      <c r="AB258" s="150">
        <v>1</v>
      </c>
      <c r="AC258" s="150">
        <v>1</v>
      </c>
      <c r="AD258" s="148" t="s">
        <v>1049</v>
      </c>
      <c r="AE258" s="148" t="s">
        <v>212</v>
      </c>
      <c r="AF258" s="148" t="s">
        <v>940</v>
      </c>
      <c r="AG258" s="148" t="s">
        <v>278</v>
      </c>
      <c r="AI258" s="153" t="s">
        <v>115</v>
      </c>
      <c r="AJ258" s="158"/>
      <c r="AK258" s="158"/>
      <c r="AL258" s="158"/>
      <c r="AM258" s="158"/>
      <c r="AN258" s="158"/>
      <c r="AO258" s="158"/>
      <c r="AP258" s="158"/>
      <c r="AQ258" s="158"/>
      <c r="AR258" s="158"/>
      <c r="AS258" s="158"/>
      <c r="AT258" s="158"/>
      <c r="AU258" s="156">
        <f t="shared" si="5"/>
        <v>0</v>
      </c>
    </row>
    <row r="259" spans="1:47" s="156" customFormat="1" ht="60" x14ac:dyDescent="0.25">
      <c r="A259" s="156">
        <v>216</v>
      </c>
      <c r="B259" s="148" t="s">
        <v>1251</v>
      </c>
      <c r="C259" s="150" t="s">
        <v>974</v>
      </c>
      <c r="D259" s="139">
        <v>42584</v>
      </c>
      <c r="E259" s="148" t="s">
        <v>1252</v>
      </c>
      <c r="F259" s="148" t="s">
        <v>1253</v>
      </c>
      <c r="G259" s="150">
        <v>2768</v>
      </c>
      <c r="H259" s="148" t="s">
        <v>104</v>
      </c>
      <c r="I259" s="148" t="s">
        <v>1254</v>
      </c>
      <c r="J259" s="148" t="s">
        <v>1255</v>
      </c>
      <c r="K259" s="148" t="s">
        <v>1256</v>
      </c>
      <c r="L259" s="148" t="s">
        <v>192</v>
      </c>
      <c r="M259" s="148" t="s">
        <v>1257</v>
      </c>
      <c r="N259" s="148" t="s">
        <v>111</v>
      </c>
      <c r="P259" s="150">
        <v>1</v>
      </c>
      <c r="Q259" s="148" t="s">
        <v>1258</v>
      </c>
      <c r="R259" s="150">
        <v>0</v>
      </c>
      <c r="S259" s="150">
        <v>0</v>
      </c>
      <c r="T259" s="150">
        <v>0</v>
      </c>
      <c r="U259" s="150">
        <v>0</v>
      </c>
      <c r="V259" s="139">
        <v>43679</v>
      </c>
      <c r="W259" s="150">
        <v>1</v>
      </c>
      <c r="X259" s="150">
        <v>0</v>
      </c>
      <c r="Y259" s="150">
        <v>1</v>
      </c>
      <c r="Z259" s="150">
        <v>0</v>
      </c>
      <c r="AA259" s="150">
        <v>0</v>
      </c>
      <c r="AB259" s="150">
        <v>1</v>
      </c>
      <c r="AC259" s="150">
        <v>1</v>
      </c>
      <c r="AD259" s="148" t="s">
        <v>112</v>
      </c>
      <c r="AE259" s="148" t="s">
        <v>303</v>
      </c>
      <c r="AF259" s="148" t="s">
        <v>983</v>
      </c>
      <c r="AG259" s="148" t="s">
        <v>104</v>
      </c>
      <c r="AI259" s="153" t="s">
        <v>115</v>
      </c>
      <c r="AJ259" s="158"/>
      <c r="AK259" s="158"/>
      <c r="AL259" s="158"/>
      <c r="AM259" s="158"/>
      <c r="AN259" s="158"/>
      <c r="AO259" s="158"/>
      <c r="AP259" s="158"/>
      <c r="AQ259" s="158"/>
      <c r="AR259" s="158"/>
      <c r="AS259" s="158"/>
      <c r="AT259" s="158"/>
      <c r="AU259" s="156">
        <f t="shared" si="5"/>
        <v>0</v>
      </c>
    </row>
    <row r="260" spans="1:47" s="156" customFormat="1" ht="60" x14ac:dyDescent="0.25">
      <c r="A260" s="156">
        <v>218</v>
      </c>
      <c r="B260" s="148" t="s">
        <v>1261</v>
      </c>
      <c r="C260" s="150" t="s">
        <v>974</v>
      </c>
      <c r="D260" s="139">
        <v>42549</v>
      </c>
      <c r="E260" s="148" t="s">
        <v>1262</v>
      </c>
      <c r="F260" s="148" t="s">
        <v>1263</v>
      </c>
      <c r="G260" s="150">
        <v>2770</v>
      </c>
      <c r="H260" s="148" t="s">
        <v>104</v>
      </c>
      <c r="I260" s="148" t="s">
        <v>458</v>
      </c>
      <c r="J260" s="148" t="s">
        <v>1264</v>
      </c>
      <c r="K260" s="148" t="s">
        <v>1265</v>
      </c>
      <c r="L260" s="148" t="s">
        <v>192</v>
      </c>
      <c r="M260" s="148" t="s">
        <v>28</v>
      </c>
      <c r="N260" s="148" t="s">
        <v>104</v>
      </c>
      <c r="P260" s="150">
        <v>1</v>
      </c>
      <c r="Q260" s="148" t="s">
        <v>1266</v>
      </c>
      <c r="R260" s="150">
        <v>0</v>
      </c>
      <c r="S260" s="150">
        <v>0</v>
      </c>
      <c r="T260" s="150">
        <v>0</v>
      </c>
      <c r="U260" s="150">
        <v>0</v>
      </c>
      <c r="V260" s="139">
        <v>43644</v>
      </c>
      <c r="W260" s="150">
        <v>1</v>
      </c>
      <c r="X260" s="150">
        <v>0</v>
      </c>
      <c r="Y260" s="150">
        <v>1</v>
      </c>
      <c r="Z260" s="150">
        <v>0</v>
      </c>
      <c r="AA260" s="150">
        <v>0</v>
      </c>
      <c r="AB260" s="150">
        <v>1</v>
      </c>
      <c r="AC260" s="150">
        <v>1</v>
      </c>
      <c r="AD260" s="148" t="s">
        <v>112</v>
      </c>
      <c r="AE260" s="148" t="s">
        <v>303</v>
      </c>
      <c r="AF260" s="148" t="s">
        <v>983</v>
      </c>
      <c r="AG260" s="148" t="s">
        <v>104</v>
      </c>
      <c r="AI260" s="153" t="s">
        <v>115</v>
      </c>
      <c r="AJ260" s="158"/>
      <c r="AK260" s="158"/>
      <c r="AL260" s="158"/>
      <c r="AM260" s="158"/>
      <c r="AN260" s="158"/>
      <c r="AO260" s="158"/>
      <c r="AP260" s="158"/>
      <c r="AQ260" s="158"/>
      <c r="AR260" s="158"/>
      <c r="AS260" s="158"/>
      <c r="AT260" s="158"/>
      <c r="AU260" s="156">
        <f t="shared" si="5"/>
        <v>0</v>
      </c>
    </row>
    <row r="261" spans="1:47" s="156" customFormat="1" ht="60" x14ac:dyDescent="0.25">
      <c r="A261" s="156">
        <v>220</v>
      </c>
      <c r="B261" s="148" t="s">
        <v>1274</v>
      </c>
      <c r="C261" s="150" t="s">
        <v>974</v>
      </c>
      <c r="D261" s="139">
        <v>42627</v>
      </c>
      <c r="E261" s="148" t="s">
        <v>1275</v>
      </c>
      <c r="F261" s="148" t="s">
        <v>1276</v>
      </c>
      <c r="G261" s="150">
        <v>2773</v>
      </c>
      <c r="H261" s="148" t="s">
        <v>104</v>
      </c>
      <c r="I261" s="148" t="s">
        <v>1277</v>
      </c>
      <c r="J261" s="148" t="s">
        <v>1278</v>
      </c>
      <c r="K261" s="148" t="s">
        <v>1279</v>
      </c>
      <c r="L261" s="148" t="s">
        <v>327</v>
      </c>
      <c r="M261" s="148" t="s">
        <v>1280</v>
      </c>
      <c r="N261" s="148" t="s">
        <v>104</v>
      </c>
      <c r="P261" s="150">
        <v>1</v>
      </c>
      <c r="Q261" s="148" t="s">
        <v>1281</v>
      </c>
      <c r="R261" s="150">
        <v>0</v>
      </c>
      <c r="S261" s="150">
        <v>0</v>
      </c>
      <c r="T261" s="150">
        <v>0</v>
      </c>
      <c r="U261" s="150">
        <v>0</v>
      </c>
      <c r="V261" s="139">
        <v>43722</v>
      </c>
      <c r="W261" s="150">
        <v>1</v>
      </c>
      <c r="X261" s="150">
        <v>0</v>
      </c>
      <c r="Y261" s="150">
        <v>1</v>
      </c>
      <c r="Z261" s="150">
        <v>0</v>
      </c>
      <c r="AA261" s="150">
        <v>0</v>
      </c>
      <c r="AB261" s="150">
        <v>1</v>
      </c>
      <c r="AC261" s="150">
        <v>1</v>
      </c>
      <c r="AD261" s="148" t="s">
        <v>112</v>
      </c>
      <c r="AE261" s="148" t="s">
        <v>303</v>
      </c>
      <c r="AF261" s="148" t="s">
        <v>983</v>
      </c>
      <c r="AG261" s="148" t="s">
        <v>104</v>
      </c>
      <c r="AI261" s="153" t="s">
        <v>115</v>
      </c>
      <c r="AJ261" s="158"/>
      <c r="AK261" s="158"/>
      <c r="AL261" s="158"/>
      <c r="AM261" s="158"/>
      <c r="AN261" s="158"/>
      <c r="AO261" s="158"/>
      <c r="AP261" s="158"/>
      <c r="AQ261" s="158"/>
      <c r="AR261" s="158"/>
      <c r="AS261" s="158"/>
      <c r="AT261" s="158"/>
      <c r="AU261" s="156">
        <f t="shared" si="5"/>
        <v>0</v>
      </c>
    </row>
    <row r="262" spans="1:47" s="156" customFormat="1" ht="45" x14ac:dyDescent="0.25">
      <c r="A262" s="156">
        <v>232</v>
      </c>
      <c r="B262" s="148" t="s">
        <v>1342</v>
      </c>
      <c r="C262" s="150" t="s">
        <v>974</v>
      </c>
      <c r="D262" s="139">
        <v>42689</v>
      </c>
      <c r="E262" s="148" t="s">
        <v>1343</v>
      </c>
      <c r="F262" s="148" t="s">
        <v>1344</v>
      </c>
      <c r="G262" s="150">
        <v>2791</v>
      </c>
      <c r="H262" s="148" t="s">
        <v>104</v>
      </c>
      <c r="I262" s="148" t="s">
        <v>1345</v>
      </c>
      <c r="J262" s="148" t="s">
        <v>1346</v>
      </c>
      <c r="K262" s="148" t="s">
        <v>1347</v>
      </c>
      <c r="L262" s="148" t="s">
        <v>127</v>
      </c>
      <c r="M262" s="148" t="s">
        <v>944</v>
      </c>
      <c r="N262" s="148" t="s">
        <v>104</v>
      </c>
      <c r="P262" s="150">
        <v>1</v>
      </c>
      <c r="Q262" s="148" t="s">
        <v>1348</v>
      </c>
      <c r="R262" s="150">
        <v>0</v>
      </c>
      <c r="S262" s="150">
        <v>0</v>
      </c>
      <c r="T262" s="150">
        <v>0</v>
      </c>
      <c r="U262" s="150">
        <v>1</v>
      </c>
      <c r="V262" s="139">
        <v>43784</v>
      </c>
      <c r="W262" s="150">
        <v>0</v>
      </c>
      <c r="X262" s="150">
        <v>1</v>
      </c>
      <c r="Y262" s="150">
        <v>1</v>
      </c>
      <c r="Z262" s="150">
        <v>0</v>
      </c>
      <c r="AA262" s="150">
        <v>1</v>
      </c>
      <c r="AB262" s="150">
        <v>1</v>
      </c>
      <c r="AC262" s="150">
        <v>0</v>
      </c>
      <c r="AD262" s="148" t="s">
        <v>112</v>
      </c>
      <c r="AE262" s="148" t="s">
        <v>200</v>
      </c>
      <c r="AF262" s="148" t="s">
        <v>937</v>
      </c>
      <c r="AG262" s="148" t="s">
        <v>104</v>
      </c>
      <c r="AH262" s="155">
        <v>42825</v>
      </c>
      <c r="AI262" s="153" t="s">
        <v>148</v>
      </c>
      <c r="AJ262" s="158"/>
      <c r="AK262" s="158"/>
      <c r="AL262" s="158"/>
      <c r="AM262" s="158"/>
      <c r="AN262" s="158"/>
      <c r="AO262" s="158"/>
      <c r="AP262" s="158"/>
      <c r="AQ262" s="158"/>
      <c r="AR262" s="158"/>
      <c r="AS262" s="158"/>
      <c r="AT262" s="158"/>
      <c r="AU262" s="156">
        <f t="shared" si="5"/>
        <v>0</v>
      </c>
    </row>
    <row r="263" spans="1:47" s="156" customFormat="1" ht="60" x14ac:dyDescent="0.25">
      <c r="A263" s="156">
        <v>233</v>
      </c>
      <c r="B263" s="148" t="s">
        <v>1112</v>
      </c>
      <c r="C263" s="150" t="s">
        <v>974</v>
      </c>
      <c r="D263" s="139">
        <v>42682</v>
      </c>
      <c r="E263" s="148" t="s">
        <v>1349</v>
      </c>
      <c r="F263" s="148" t="s">
        <v>1350</v>
      </c>
      <c r="G263" s="150">
        <v>2792</v>
      </c>
      <c r="H263" s="148" t="s">
        <v>104</v>
      </c>
      <c r="I263" s="148" t="s">
        <v>1351</v>
      </c>
      <c r="J263" s="148" t="s">
        <v>1352</v>
      </c>
      <c r="K263" s="148" t="s">
        <v>345</v>
      </c>
      <c r="L263" s="148" t="s">
        <v>104</v>
      </c>
      <c r="M263" s="148" t="s">
        <v>1353</v>
      </c>
      <c r="N263" s="148" t="s">
        <v>107</v>
      </c>
      <c r="P263" s="150">
        <v>1</v>
      </c>
      <c r="Q263" s="148" t="s">
        <v>1354</v>
      </c>
      <c r="R263" s="150">
        <v>0</v>
      </c>
      <c r="S263" s="150">
        <v>0</v>
      </c>
      <c r="T263" s="150">
        <v>0</v>
      </c>
      <c r="U263" s="150">
        <v>1</v>
      </c>
      <c r="V263" s="139">
        <v>43777</v>
      </c>
      <c r="W263" s="150">
        <v>0</v>
      </c>
      <c r="X263" s="150">
        <v>1</v>
      </c>
      <c r="Y263" s="150">
        <v>1</v>
      </c>
      <c r="Z263" s="150">
        <v>0</v>
      </c>
      <c r="AA263" s="150">
        <v>0</v>
      </c>
      <c r="AB263" s="150">
        <v>1</v>
      </c>
      <c r="AC263" s="150">
        <v>1</v>
      </c>
      <c r="AD263" s="148" t="s">
        <v>368</v>
      </c>
      <c r="AE263" s="148" t="s">
        <v>303</v>
      </c>
      <c r="AF263" s="148" t="s">
        <v>983</v>
      </c>
      <c r="AG263" s="148" t="s">
        <v>104</v>
      </c>
      <c r="AH263" s="155">
        <v>42825</v>
      </c>
      <c r="AI263" s="153" t="s">
        <v>148</v>
      </c>
      <c r="AJ263" s="158"/>
      <c r="AK263" s="158"/>
      <c r="AL263" s="158"/>
      <c r="AM263" s="158"/>
      <c r="AN263" s="158"/>
      <c r="AO263" s="158"/>
      <c r="AP263" s="158"/>
      <c r="AQ263" s="158"/>
      <c r="AR263" s="158"/>
      <c r="AS263" s="158"/>
      <c r="AT263" s="158"/>
      <c r="AU263" s="156">
        <f t="shared" si="5"/>
        <v>0</v>
      </c>
    </row>
    <row r="264" spans="1:47" s="156" customFormat="1" ht="30" x14ac:dyDescent="0.25">
      <c r="A264" s="156">
        <v>235</v>
      </c>
      <c r="B264" s="148" t="s">
        <v>1355</v>
      </c>
      <c r="C264" s="150" t="s">
        <v>974</v>
      </c>
      <c r="D264" s="139">
        <v>42578</v>
      </c>
      <c r="E264" s="148" t="s">
        <v>1356</v>
      </c>
      <c r="F264" s="148" t="s">
        <v>1357</v>
      </c>
      <c r="G264" s="150">
        <v>2840</v>
      </c>
      <c r="H264" s="148" t="s">
        <v>104</v>
      </c>
      <c r="I264" s="148" t="s">
        <v>1358</v>
      </c>
      <c r="J264" s="148" t="s">
        <v>1358</v>
      </c>
      <c r="K264" s="148" t="s">
        <v>1359</v>
      </c>
      <c r="L264" s="148" t="s">
        <v>327</v>
      </c>
      <c r="M264" s="148" t="s">
        <v>1280</v>
      </c>
      <c r="N264" s="148" t="s">
        <v>104</v>
      </c>
      <c r="P264" s="150">
        <v>1</v>
      </c>
      <c r="Q264" s="148" t="s">
        <v>1360</v>
      </c>
      <c r="R264" s="150">
        <v>0</v>
      </c>
      <c r="S264" s="150">
        <v>0</v>
      </c>
      <c r="T264" s="150">
        <v>0</v>
      </c>
      <c r="U264" s="150">
        <v>0</v>
      </c>
      <c r="V264" s="139">
        <v>43673</v>
      </c>
      <c r="W264" s="150">
        <v>1</v>
      </c>
      <c r="X264" s="150">
        <v>0</v>
      </c>
      <c r="Y264" s="150">
        <v>1</v>
      </c>
      <c r="Z264" s="150">
        <v>0</v>
      </c>
      <c r="AA264" s="150">
        <v>0</v>
      </c>
      <c r="AB264" s="150">
        <v>1</v>
      </c>
      <c r="AC264" s="150">
        <v>1</v>
      </c>
      <c r="AD264" s="148" t="s">
        <v>368</v>
      </c>
      <c r="AE264" s="148" t="s">
        <v>212</v>
      </c>
      <c r="AF264" s="148" t="s">
        <v>940</v>
      </c>
      <c r="AG264" s="148" t="s">
        <v>104</v>
      </c>
      <c r="AI264" s="153" t="s">
        <v>1032</v>
      </c>
      <c r="AJ264" s="158"/>
      <c r="AK264" s="158"/>
      <c r="AL264" s="158"/>
      <c r="AM264" s="158"/>
      <c r="AN264" s="158"/>
      <c r="AO264" s="158"/>
      <c r="AP264" s="158"/>
      <c r="AQ264" s="158"/>
      <c r="AR264" s="158"/>
      <c r="AS264" s="158"/>
      <c r="AT264" s="158"/>
      <c r="AU264" s="156">
        <f t="shared" si="5"/>
        <v>0</v>
      </c>
    </row>
    <row r="265" spans="1:47" s="156" customFormat="1" ht="60" x14ac:dyDescent="0.25">
      <c r="A265" s="156">
        <v>237</v>
      </c>
      <c r="B265" s="148" t="s">
        <v>1369</v>
      </c>
      <c r="C265" s="150" t="s">
        <v>974</v>
      </c>
      <c r="D265" s="139">
        <v>42688</v>
      </c>
      <c r="E265" s="148" t="s">
        <v>1370</v>
      </c>
      <c r="F265" s="148" t="s">
        <v>1371</v>
      </c>
      <c r="G265" s="150">
        <v>2795</v>
      </c>
      <c r="H265" s="148" t="s">
        <v>104</v>
      </c>
      <c r="I265" s="148" t="s">
        <v>526</v>
      </c>
      <c r="J265" s="148" t="s">
        <v>1372</v>
      </c>
      <c r="K265" s="148" t="s">
        <v>1373</v>
      </c>
      <c r="L265" s="148" t="s">
        <v>104</v>
      </c>
      <c r="M265" s="148" t="s">
        <v>230</v>
      </c>
      <c r="N265" s="148" t="s">
        <v>104</v>
      </c>
      <c r="P265" s="150">
        <v>1</v>
      </c>
      <c r="Q265" s="148" t="s">
        <v>1354</v>
      </c>
      <c r="R265" s="150">
        <v>0</v>
      </c>
      <c r="S265" s="150">
        <v>0</v>
      </c>
      <c r="T265" s="150">
        <v>0</v>
      </c>
      <c r="U265" s="150">
        <v>0</v>
      </c>
      <c r="V265" s="139">
        <v>43783</v>
      </c>
      <c r="W265" s="150">
        <v>1</v>
      </c>
      <c r="X265" s="150">
        <v>0</v>
      </c>
      <c r="Y265" s="150">
        <v>1</v>
      </c>
      <c r="Z265" s="150">
        <v>0</v>
      </c>
      <c r="AA265" s="150">
        <v>0</v>
      </c>
      <c r="AB265" s="150">
        <v>1</v>
      </c>
      <c r="AC265" s="150">
        <v>1</v>
      </c>
      <c r="AD265" s="148" t="s">
        <v>368</v>
      </c>
      <c r="AE265" s="148" t="s">
        <v>303</v>
      </c>
      <c r="AF265" s="148" t="s">
        <v>983</v>
      </c>
      <c r="AG265" s="148" t="s">
        <v>104</v>
      </c>
      <c r="AI265" s="153" t="s">
        <v>115</v>
      </c>
      <c r="AJ265" s="158"/>
      <c r="AK265" s="158"/>
      <c r="AL265" s="158"/>
      <c r="AM265" s="158"/>
      <c r="AN265" s="158"/>
      <c r="AO265" s="158"/>
      <c r="AP265" s="158"/>
      <c r="AQ265" s="158"/>
      <c r="AR265" s="158"/>
      <c r="AS265" s="158"/>
      <c r="AT265" s="158"/>
      <c r="AU265" s="156">
        <f t="shared" si="5"/>
        <v>0</v>
      </c>
    </row>
    <row r="266" spans="1:47" s="156" customFormat="1" ht="45" x14ac:dyDescent="0.25">
      <c r="A266" s="156">
        <v>238</v>
      </c>
      <c r="B266" s="148" t="s">
        <v>1374</v>
      </c>
      <c r="C266" s="150" t="s">
        <v>974</v>
      </c>
      <c r="D266" s="139">
        <v>42712</v>
      </c>
      <c r="E266" s="148" t="s">
        <v>1375</v>
      </c>
      <c r="F266" s="148" t="s">
        <v>1376</v>
      </c>
      <c r="G266" s="150">
        <v>2797</v>
      </c>
      <c r="H266" s="148" t="s">
        <v>104</v>
      </c>
      <c r="I266" s="148" t="s">
        <v>1377</v>
      </c>
      <c r="J266" s="148" t="s">
        <v>1378</v>
      </c>
      <c r="K266" s="148" t="s">
        <v>1379</v>
      </c>
      <c r="L266" s="148" t="s">
        <v>104</v>
      </c>
      <c r="M266" s="148" t="s">
        <v>1242</v>
      </c>
      <c r="N266" s="148" t="s">
        <v>107</v>
      </c>
      <c r="P266" s="150">
        <v>1</v>
      </c>
      <c r="Q266" s="148" t="s">
        <v>1354</v>
      </c>
      <c r="R266" s="150">
        <v>0</v>
      </c>
      <c r="S266" s="150">
        <v>0</v>
      </c>
      <c r="T266" s="150">
        <v>0</v>
      </c>
      <c r="U266" s="150">
        <v>0</v>
      </c>
      <c r="V266" s="139">
        <v>43807</v>
      </c>
      <c r="W266" s="150">
        <v>1</v>
      </c>
      <c r="X266" s="150">
        <v>0</v>
      </c>
      <c r="Y266" s="150">
        <v>1</v>
      </c>
      <c r="Z266" s="150">
        <v>0</v>
      </c>
      <c r="AA266" s="150">
        <v>0</v>
      </c>
      <c r="AB266" s="150">
        <v>1</v>
      </c>
      <c r="AC266" s="150">
        <v>1</v>
      </c>
      <c r="AD266" s="148" t="s">
        <v>368</v>
      </c>
      <c r="AE266" s="148" t="s">
        <v>258</v>
      </c>
      <c r="AF266" s="148" t="s">
        <v>104</v>
      </c>
      <c r="AG266" s="148" t="s">
        <v>104</v>
      </c>
      <c r="AI266" s="153" t="s">
        <v>115</v>
      </c>
      <c r="AJ266" s="158"/>
      <c r="AK266" s="158"/>
      <c r="AL266" s="158"/>
      <c r="AM266" s="158"/>
      <c r="AN266" s="158"/>
      <c r="AO266" s="158"/>
      <c r="AP266" s="158"/>
      <c r="AQ266" s="158"/>
      <c r="AR266" s="158"/>
      <c r="AS266" s="158"/>
      <c r="AT266" s="158"/>
      <c r="AU266" s="156">
        <f t="shared" si="5"/>
        <v>0</v>
      </c>
    </row>
    <row r="267" spans="1:47" s="156" customFormat="1" ht="60" x14ac:dyDescent="0.25">
      <c r="A267" s="156">
        <v>242</v>
      </c>
      <c r="B267" s="148" t="s">
        <v>1401</v>
      </c>
      <c r="C267" s="150" t="s">
        <v>974</v>
      </c>
      <c r="D267" s="139">
        <v>42793</v>
      </c>
      <c r="E267" s="148" t="s">
        <v>1402</v>
      </c>
      <c r="F267" s="148" t="s">
        <v>1403</v>
      </c>
      <c r="G267" s="150">
        <v>2804</v>
      </c>
      <c r="H267" s="148" t="s">
        <v>104</v>
      </c>
      <c r="I267" s="148" t="s">
        <v>1404</v>
      </c>
      <c r="J267" s="148" t="s">
        <v>1405</v>
      </c>
      <c r="K267" s="148" t="s">
        <v>1406</v>
      </c>
      <c r="L267" s="148" t="s">
        <v>104</v>
      </c>
      <c r="M267" s="148" t="s">
        <v>1407</v>
      </c>
      <c r="N267" s="148" t="s">
        <v>111</v>
      </c>
      <c r="P267" s="150">
        <v>1</v>
      </c>
      <c r="Q267" s="148" t="s">
        <v>1408</v>
      </c>
      <c r="R267" s="150">
        <v>0</v>
      </c>
      <c r="S267" s="150">
        <v>0</v>
      </c>
      <c r="T267" s="150">
        <v>0</v>
      </c>
      <c r="U267" s="150">
        <v>0</v>
      </c>
      <c r="V267" s="139">
        <v>43888</v>
      </c>
      <c r="W267" s="150">
        <v>1</v>
      </c>
      <c r="X267" s="150">
        <v>0</v>
      </c>
      <c r="Y267" s="150">
        <v>1</v>
      </c>
      <c r="Z267" s="150">
        <v>0</v>
      </c>
      <c r="AA267" s="150">
        <v>0</v>
      </c>
      <c r="AB267" s="150">
        <v>1</v>
      </c>
      <c r="AC267" s="150">
        <v>1</v>
      </c>
      <c r="AD267" s="148" t="s">
        <v>112</v>
      </c>
      <c r="AE267" s="148" t="s">
        <v>303</v>
      </c>
      <c r="AF267" s="148" t="s">
        <v>983</v>
      </c>
      <c r="AG267" s="148" t="s">
        <v>104</v>
      </c>
      <c r="AI267" s="153" t="s">
        <v>115</v>
      </c>
      <c r="AJ267" s="158"/>
      <c r="AK267" s="158"/>
      <c r="AL267" s="158"/>
      <c r="AM267" s="158"/>
      <c r="AN267" s="158"/>
      <c r="AO267" s="158"/>
      <c r="AP267" s="158"/>
      <c r="AQ267" s="158"/>
      <c r="AR267" s="158"/>
      <c r="AS267" s="158"/>
      <c r="AT267" s="158"/>
      <c r="AU267" s="156">
        <f t="shared" si="5"/>
        <v>0</v>
      </c>
    </row>
    <row r="268" spans="1:47" s="156" customFormat="1" ht="45" x14ac:dyDescent="0.25">
      <c r="A268" s="156">
        <v>246</v>
      </c>
      <c r="B268" s="148" t="s">
        <v>1427</v>
      </c>
      <c r="C268" s="150" t="s">
        <v>974</v>
      </c>
      <c r="D268" s="139">
        <v>42765</v>
      </c>
      <c r="E268" s="148" t="s">
        <v>1428</v>
      </c>
      <c r="F268" s="148" t="s">
        <v>1429</v>
      </c>
      <c r="G268" s="150">
        <v>2808</v>
      </c>
      <c r="H268" s="148" t="s">
        <v>104</v>
      </c>
      <c r="I268" s="148" t="s">
        <v>588</v>
      </c>
      <c r="J268" s="148" t="s">
        <v>1430</v>
      </c>
      <c r="K268" s="148" t="s">
        <v>1431</v>
      </c>
      <c r="L268" s="148" t="s">
        <v>104</v>
      </c>
      <c r="M268" s="148" t="s">
        <v>957</v>
      </c>
      <c r="N268" s="148" t="s">
        <v>111</v>
      </c>
      <c r="P268" s="150">
        <v>1</v>
      </c>
      <c r="Q268" s="148" t="s">
        <v>1432</v>
      </c>
      <c r="R268" s="150">
        <v>0</v>
      </c>
      <c r="S268" s="150">
        <v>0</v>
      </c>
      <c r="T268" s="150">
        <v>1</v>
      </c>
      <c r="U268" s="150">
        <v>1</v>
      </c>
      <c r="V268" s="139">
        <v>43860</v>
      </c>
      <c r="W268" s="150">
        <v>0</v>
      </c>
      <c r="X268" s="150">
        <v>1</v>
      </c>
      <c r="Y268" s="150">
        <v>1</v>
      </c>
      <c r="Z268" s="150">
        <v>0</v>
      </c>
      <c r="AA268" s="150">
        <v>0</v>
      </c>
      <c r="AB268" s="150">
        <v>1</v>
      </c>
      <c r="AC268" s="150">
        <v>1</v>
      </c>
      <c r="AD268" s="148" t="s">
        <v>112</v>
      </c>
      <c r="AE268" s="148" t="s">
        <v>258</v>
      </c>
      <c r="AF268" s="148" t="s">
        <v>949</v>
      </c>
      <c r="AG268" s="148" t="s">
        <v>104</v>
      </c>
      <c r="AI268" s="153" t="s">
        <v>115</v>
      </c>
      <c r="AJ268" s="158"/>
      <c r="AK268" s="158"/>
      <c r="AL268" s="158"/>
      <c r="AM268" s="158"/>
      <c r="AN268" s="158"/>
      <c r="AO268" s="158"/>
      <c r="AP268" s="158"/>
      <c r="AQ268" s="158"/>
      <c r="AR268" s="158"/>
      <c r="AS268" s="158"/>
      <c r="AT268" s="158"/>
      <c r="AU268" s="156">
        <f t="shared" si="5"/>
        <v>0</v>
      </c>
    </row>
    <row r="269" spans="1:47" s="156" customFormat="1" ht="30" x14ac:dyDescent="0.25">
      <c r="A269" s="156">
        <v>247</v>
      </c>
      <c r="B269" s="148" t="s">
        <v>1433</v>
      </c>
      <c r="C269" s="150" t="s">
        <v>974</v>
      </c>
      <c r="D269" s="139">
        <v>42776</v>
      </c>
      <c r="E269" s="148" t="s">
        <v>1434</v>
      </c>
      <c r="F269" s="148" t="s">
        <v>1435</v>
      </c>
      <c r="G269" s="150">
        <v>2809</v>
      </c>
      <c r="H269" s="148" t="s">
        <v>104</v>
      </c>
      <c r="I269" s="148" t="s">
        <v>1014</v>
      </c>
      <c r="J269" s="148" t="s">
        <v>1436</v>
      </c>
      <c r="K269" s="148" t="s">
        <v>1437</v>
      </c>
      <c r="L269" s="148" t="s">
        <v>104</v>
      </c>
      <c r="M269" s="148" t="s">
        <v>1242</v>
      </c>
      <c r="N269" s="148" t="s">
        <v>107</v>
      </c>
      <c r="P269" s="150">
        <v>1</v>
      </c>
      <c r="Q269" s="148" t="s">
        <v>1438</v>
      </c>
      <c r="R269" s="150">
        <v>0</v>
      </c>
      <c r="S269" s="150">
        <v>0</v>
      </c>
      <c r="T269" s="150">
        <v>1</v>
      </c>
      <c r="U269" s="150">
        <v>1</v>
      </c>
      <c r="V269" s="139">
        <v>43871</v>
      </c>
      <c r="W269" s="150">
        <v>0</v>
      </c>
      <c r="X269" s="150">
        <v>1</v>
      </c>
      <c r="Y269" s="150">
        <v>1</v>
      </c>
      <c r="Z269" s="150">
        <v>0</v>
      </c>
      <c r="AA269" s="150">
        <v>0</v>
      </c>
      <c r="AB269" s="150">
        <v>1</v>
      </c>
      <c r="AC269" s="150">
        <v>1</v>
      </c>
      <c r="AD269" s="148" t="s">
        <v>112</v>
      </c>
      <c r="AE269" s="148" t="s">
        <v>190</v>
      </c>
      <c r="AF269" s="148" t="s">
        <v>949</v>
      </c>
      <c r="AG269" s="148" t="s">
        <v>104</v>
      </c>
      <c r="AI269" s="153" t="s">
        <v>115</v>
      </c>
      <c r="AJ269" s="158"/>
      <c r="AK269" s="158"/>
      <c r="AL269" s="158"/>
      <c r="AM269" s="158"/>
      <c r="AN269" s="158"/>
      <c r="AO269" s="158"/>
      <c r="AP269" s="158"/>
      <c r="AQ269" s="158"/>
      <c r="AR269" s="158"/>
      <c r="AS269" s="158"/>
      <c r="AT269" s="158"/>
      <c r="AU269" s="156">
        <f t="shared" si="5"/>
        <v>0</v>
      </c>
    </row>
    <row r="270" spans="1:47" s="156" customFormat="1" ht="30" x14ac:dyDescent="0.25">
      <c r="A270" s="156">
        <v>248</v>
      </c>
      <c r="B270" s="148" t="s">
        <v>1439</v>
      </c>
      <c r="C270" s="150" t="s">
        <v>974</v>
      </c>
      <c r="D270" s="139">
        <v>42507</v>
      </c>
      <c r="E270" s="148" t="s">
        <v>1440</v>
      </c>
      <c r="F270" s="148" t="s">
        <v>1441</v>
      </c>
      <c r="G270" s="150">
        <v>2812</v>
      </c>
      <c r="H270" s="148" t="s">
        <v>104</v>
      </c>
      <c r="I270" s="148" t="s">
        <v>1442</v>
      </c>
      <c r="J270" s="148" t="s">
        <v>1443</v>
      </c>
      <c r="K270" s="148" t="s">
        <v>359</v>
      </c>
      <c r="L270" s="148" t="s">
        <v>327</v>
      </c>
      <c r="M270" s="148" t="s">
        <v>1280</v>
      </c>
      <c r="N270" s="148" t="s">
        <v>104</v>
      </c>
      <c r="P270" s="150">
        <v>1</v>
      </c>
      <c r="Q270" s="148" t="s">
        <v>1444</v>
      </c>
      <c r="R270" s="150">
        <v>0</v>
      </c>
      <c r="S270" s="150">
        <v>0</v>
      </c>
      <c r="T270" s="150">
        <v>0</v>
      </c>
      <c r="U270" s="150">
        <v>0</v>
      </c>
      <c r="V270" s="139">
        <v>43602</v>
      </c>
      <c r="W270" s="150">
        <v>1</v>
      </c>
      <c r="X270" s="150">
        <v>0</v>
      </c>
      <c r="Y270" s="150">
        <v>1</v>
      </c>
      <c r="Z270" s="150">
        <v>0</v>
      </c>
      <c r="AA270" s="150">
        <v>0</v>
      </c>
      <c r="AB270" s="150">
        <v>1</v>
      </c>
      <c r="AC270" s="150">
        <v>1</v>
      </c>
      <c r="AD270" s="148" t="s">
        <v>368</v>
      </c>
      <c r="AE270" s="148" t="s">
        <v>283</v>
      </c>
      <c r="AF270" s="148" t="s">
        <v>940</v>
      </c>
      <c r="AG270" s="148" t="s">
        <v>104</v>
      </c>
      <c r="AI270" s="153" t="s">
        <v>115</v>
      </c>
      <c r="AJ270" s="158"/>
      <c r="AK270" s="158"/>
      <c r="AL270" s="158"/>
      <c r="AM270" s="158"/>
      <c r="AN270" s="158"/>
      <c r="AO270" s="158"/>
      <c r="AP270" s="158"/>
      <c r="AQ270" s="158"/>
      <c r="AR270" s="158"/>
      <c r="AS270" s="158"/>
      <c r="AT270" s="158"/>
      <c r="AU270" s="156">
        <f t="shared" si="5"/>
        <v>0</v>
      </c>
    </row>
    <row r="271" spans="1:47" s="156" customFormat="1" ht="30" x14ac:dyDescent="0.25">
      <c r="A271" s="156">
        <v>250</v>
      </c>
      <c r="B271" s="148" t="s">
        <v>1452</v>
      </c>
      <c r="C271" s="150" t="s">
        <v>974</v>
      </c>
      <c r="D271" s="139">
        <v>42524</v>
      </c>
      <c r="E271" s="148" t="s">
        <v>1453</v>
      </c>
      <c r="F271" s="148" t="s">
        <v>1454</v>
      </c>
      <c r="G271" s="150">
        <v>2819</v>
      </c>
      <c r="H271" s="148" t="s">
        <v>104</v>
      </c>
      <c r="I271" s="148" t="s">
        <v>1455</v>
      </c>
      <c r="J271" s="148" t="s">
        <v>1456</v>
      </c>
      <c r="K271" s="148" t="s">
        <v>692</v>
      </c>
      <c r="L271" s="148" t="s">
        <v>1221</v>
      </c>
      <c r="M271" s="148" t="s">
        <v>32</v>
      </c>
      <c r="N271" s="148" t="s">
        <v>104</v>
      </c>
      <c r="P271" s="150">
        <v>1</v>
      </c>
      <c r="Q271" s="148" t="s">
        <v>1457</v>
      </c>
      <c r="R271" s="150">
        <v>0</v>
      </c>
      <c r="S271" s="150">
        <v>0</v>
      </c>
      <c r="T271" s="150">
        <v>1</v>
      </c>
      <c r="U271" s="150">
        <v>1</v>
      </c>
      <c r="V271" s="139">
        <v>43619</v>
      </c>
      <c r="W271" s="150">
        <v>0</v>
      </c>
      <c r="X271" s="150">
        <v>1</v>
      </c>
      <c r="Y271" s="150">
        <v>1</v>
      </c>
      <c r="Z271" s="150">
        <v>0</v>
      </c>
      <c r="AA271" s="150">
        <v>0</v>
      </c>
      <c r="AB271" s="150">
        <v>1</v>
      </c>
      <c r="AC271" s="150">
        <v>1</v>
      </c>
      <c r="AD271" s="148" t="s">
        <v>1049</v>
      </c>
      <c r="AE271" s="148" t="s">
        <v>283</v>
      </c>
      <c r="AF271" s="148" t="s">
        <v>940</v>
      </c>
      <c r="AG271" s="148" t="s">
        <v>278</v>
      </c>
      <c r="AI271" s="153" t="s">
        <v>115</v>
      </c>
      <c r="AJ271" s="158"/>
      <c r="AK271" s="158"/>
      <c r="AL271" s="158"/>
      <c r="AM271" s="158"/>
      <c r="AN271" s="158"/>
      <c r="AO271" s="158"/>
      <c r="AP271" s="158"/>
      <c r="AQ271" s="158"/>
      <c r="AR271" s="158"/>
      <c r="AS271" s="158"/>
      <c r="AT271" s="158"/>
      <c r="AU271" s="156">
        <f t="shared" si="5"/>
        <v>0</v>
      </c>
    </row>
    <row r="272" spans="1:47" s="156" customFormat="1" ht="30" x14ac:dyDescent="0.25">
      <c r="A272" s="156">
        <v>251</v>
      </c>
      <c r="B272" s="148" t="s">
        <v>1458</v>
      </c>
      <c r="C272" s="150" t="s">
        <v>974</v>
      </c>
      <c r="D272" s="139">
        <v>42580</v>
      </c>
      <c r="E272" s="148" t="s">
        <v>1459</v>
      </c>
      <c r="F272" s="148" t="s">
        <v>1460</v>
      </c>
      <c r="G272" s="150">
        <v>2821</v>
      </c>
      <c r="H272" s="148" t="s">
        <v>104</v>
      </c>
      <c r="I272" s="148" t="s">
        <v>1461</v>
      </c>
      <c r="J272" s="148" t="s">
        <v>1462</v>
      </c>
      <c r="K272" s="148" t="s">
        <v>1386</v>
      </c>
      <c r="L272" s="148" t="s">
        <v>104</v>
      </c>
      <c r="M272" s="148" t="s">
        <v>959</v>
      </c>
      <c r="N272" s="148" t="s">
        <v>127</v>
      </c>
      <c r="P272" s="150">
        <v>1</v>
      </c>
      <c r="Q272" s="148" t="s">
        <v>1463</v>
      </c>
      <c r="R272" s="150">
        <v>0</v>
      </c>
      <c r="S272" s="150">
        <v>0</v>
      </c>
      <c r="T272" s="150">
        <v>0</v>
      </c>
      <c r="U272" s="150">
        <v>0</v>
      </c>
      <c r="V272" s="139">
        <v>43675</v>
      </c>
      <c r="W272" s="150">
        <v>1</v>
      </c>
      <c r="X272" s="150">
        <v>0</v>
      </c>
      <c r="Y272" s="150">
        <v>1</v>
      </c>
      <c r="Z272" s="150">
        <v>0</v>
      </c>
      <c r="AA272" s="150">
        <v>0</v>
      </c>
      <c r="AB272" s="150">
        <v>1</v>
      </c>
      <c r="AC272" s="150">
        <v>1</v>
      </c>
      <c r="AD272" s="148" t="s">
        <v>112</v>
      </c>
      <c r="AE272" s="148" t="s">
        <v>183</v>
      </c>
      <c r="AF272" s="148" t="s">
        <v>949</v>
      </c>
      <c r="AG272" s="148" t="s">
        <v>201</v>
      </c>
      <c r="AI272" s="153" t="s">
        <v>115</v>
      </c>
      <c r="AJ272" s="158"/>
      <c r="AK272" s="158"/>
      <c r="AL272" s="158"/>
      <c r="AM272" s="158"/>
      <c r="AN272" s="158"/>
      <c r="AO272" s="158"/>
      <c r="AP272" s="158"/>
      <c r="AQ272" s="158"/>
      <c r="AR272" s="158"/>
      <c r="AS272" s="158"/>
      <c r="AT272" s="158"/>
      <c r="AU272" s="156">
        <f t="shared" si="5"/>
        <v>0</v>
      </c>
    </row>
    <row r="273" spans="1:47" s="156" customFormat="1" ht="30" x14ac:dyDescent="0.25">
      <c r="A273" s="156">
        <v>255</v>
      </c>
      <c r="B273" s="148" t="s">
        <v>1480</v>
      </c>
      <c r="C273" s="150" t="s">
        <v>974</v>
      </c>
      <c r="D273" s="139">
        <v>42692</v>
      </c>
      <c r="E273" s="148" t="s">
        <v>1481</v>
      </c>
      <c r="F273" s="148" t="s">
        <v>1482</v>
      </c>
      <c r="G273" s="150">
        <v>2827</v>
      </c>
      <c r="H273" s="148" t="s">
        <v>104</v>
      </c>
      <c r="I273" s="148" t="s">
        <v>1483</v>
      </c>
      <c r="J273" s="148" t="s">
        <v>1484</v>
      </c>
      <c r="K273" s="148" t="s">
        <v>25</v>
      </c>
      <c r="L273" s="148" t="s">
        <v>104</v>
      </c>
      <c r="M273" s="148" t="s">
        <v>1353</v>
      </c>
      <c r="N273" s="148" t="s">
        <v>107</v>
      </c>
      <c r="P273" s="150">
        <v>1</v>
      </c>
      <c r="Q273" s="148" t="s">
        <v>1485</v>
      </c>
      <c r="R273" s="150">
        <v>0</v>
      </c>
      <c r="S273" s="150">
        <v>0</v>
      </c>
      <c r="T273" s="150">
        <v>0</v>
      </c>
      <c r="U273" s="150">
        <v>0</v>
      </c>
      <c r="V273" s="139">
        <v>43787</v>
      </c>
      <c r="W273" s="150">
        <v>1</v>
      </c>
      <c r="X273" s="150">
        <v>0</v>
      </c>
      <c r="Y273" s="150">
        <v>1</v>
      </c>
      <c r="Z273" s="150">
        <v>0</v>
      </c>
      <c r="AA273" s="150">
        <v>0</v>
      </c>
      <c r="AB273" s="150">
        <v>1</v>
      </c>
      <c r="AC273" s="150">
        <v>1</v>
      </c>
      <c r="AD273" s="148" t="s">
        <v>368</v>
      </c>
      <c r="AE273" s="148" t="s">
        <v>339</v>
      </c>
      <c r="AF273" s="148" t="s">
        <v>983</v>
      </c>
      <c r="AG273" s="148" t="s">
        <v>104</v>
      </c>
      <c r="AI273" s="153" t="s">
        <v>115</v>
      </c>
      <c r="AJ273" s="158"/>
      <c r="AK273" s="158"/>
      <c r="AL273" s="158"/>
      <c r="AM273" s="158"/>
      <c r="AN273" s="158"/>
      <c r="AO273" s="158"/>
      <c r="AP273" s="158"/>
      <c r="AQ273" s="158"/>
      <c r="AR273" s="158"/>
      <c r="AS273" s="158"/>
      <c r="AT273" s="158"/>
      <c r="AU273" s="156">
        <f t="shared" si="5"/>
        <v>0</v>
      </c>
    </row>
    <row r="274" spans="1:47" s="156" customFormat="1" ht="45" x14ac:dyDescent="0.25">
      <c r="A274" s="156">
        <v>258</v>
      </c>
      <c r="B274" s="148" t="s">
        <v>1498</v>
      </c>
      <c r="C274" s="150" t="s">
        <v>974</v>
      </c>
      <c r="D274" s="139">
        <v>42559</v>
      </c>
      <c r="E274" s="148" t="s">
        <v>1499</v>
      </c>
      <c r="F274" s="148" t="s">
        <v>1500</v>
      </c>
      <c r="G274" s="150">
        <v>2830</v>
      </c>
      <c r="H274" s="148" t="s">
        <v>104</v>
      </c>
      <c r="I274" s="148" t="s">
        <v>1501</v>
      </c>
      <c r="J274" s="148" t="s">
        <v>1501</v>
      </c>
      <c r="K274" s="148" t="s">
        <v>1502</v>
      </c>
      <c r="L274" s="148" t="s">
        <v>901</v>
      </c>
      <c r="M274" s="148" t="s">
        <v>104</v>
      </c>
      <c r="N274" s="148" t="s">
        <v>104</v>
      </c>
      <c r="P274" s="150">
        <v>1</v>
      </c>
      <c r="Q274" s="148" t="s">
        <v>1348</v>
      </c>
      <c r="R274" s="150">
        <v>0</v>
      </c>
      <c r="S274" s="150">
        <v>0</v>
      </c>
      <c r="T274" s="150">
        <v>0</v>
      </c>
      <c r="U274" s="150">
        <v>0</v>
      </c>
      <c r="V274" s="139">
        <v>43654</v>
      </c>
      <c r="W274" s="150">
        <v>1</v>
      </c>
      <c r="X274" s="150">
        <v>0</v>
      </c>
      <c r="Y274" s="150">
        <v>1</v>
      </c>
      <c r="Z274" s="150">
        <v>0</v>
      </c>
      <c r="AA274" s="150">
        <v>1</v>
      </c>
      <c r="AB274" s="150">
        <v>1</v>
      </c>
      <c r="AC274" s="150">
        <v>0</v>
      </c>
      <c r="AD274" s="148" t="s">
        <v>112</v>
      </c>
      <c r="AE274" s="148" t="s">
        <v>200</v>
      </c>
      <c r="AF274" s="148" t="s">
        <v>937</v>
      </c>
      <c r="AG274" s="148" t="s">
        <v>104</v>
      </c>
      <c r="AI274" s="153" t="s">
        <v>115</v>
      </c>
      <c r="AJ274" s="158"/>
      <c r="AK274" s="158"/>
      <c r="AL274" s="158"/>
      <c r="AM274" s="158"/>
      <c r="AN274" s="158"/>
      <c r="AO274" s="158"/>
      <c r="AP274" s="158"/>
      <c r="AQ274" s="158"/>
      <c r="AR274" s="158"/>
      <c r="AS274" s="158"/>
      <c r="AT274" s="158"/>
      <c r="AU274" s="156">
        <f t="shared" si="5"/>
        <v>0</v>
      </c>
    </row>
    <row r="275" spans="1:47" s="156" customFormat="1" ht="45" x14ac:dyDescent="0.25">
      <c r="A275" s="156">
        <v>260</v>
      </c>
      <c r="B275" s="148" t="s">
        <v>1504</v>
      </c>
      <c r="C275" s="150" t="s">
        <v>974</v>
      </c>
      <c r="D275" s="139">
        <v>42523</v>
      </c>
      <c r="E275" s="148" t="s">
        <v>1505</v>
      </c>
      <c r="F275" s="148" t="s">
        <v>1506</v>
      </c>
      <c r="G275" s="150">
        <v>2833</v>
      </c>
      <c r="H275" s="148" t="s">
        <v>104</v>
      </c>
      <c r="I275" s="148" t="s">
        <v>1507</v>
      </c>
      <c r="J275" s="148" t="s">
        <v>1507</v>
      </c>
      <c r="K275" s="148" t="s">
        <v>1508</v>
      </c>
      <c r="L275" s="148" t="s">
        <v>367</v>
      </c>
      <c r="M275" s="148" t="s">
        <v>1053</v>
      </c>
      <c r="N275" s="148" t="s">
        <v>104</v>
      </c>
      <c r="P275" s="150">
        <v>1</v>
      </c>
      <c r="Q275" s="148" t="s">
        <v>1509</v>
      </c>
      <c r="R275" s="150">
        <v>0</v>
      </c>
      <c r="S275" s="150">
        <v>0</v>
      </c>
      <c r="T275" s="150">
        <v>0</v>
      </c>
      <c r="U275" s="150">
        <v>0</v>
      </c>
      <c r="V275" s="139">
        <v>43618</v>
      </c>
      <c r="W275" s="150">
        <v>1</v>
      </c>
      <c r="X275" s="150">
        <v>0</v>
      </c>
      <c r="Y275" s="150">
        <v>1</v>
      </c>
      <c r="Z275" s="150">
        <v>0</v>
      </c>
      <c r="AA275" s="150">
        <v>0</v>
      </c>
      <c r="AB275" s="150">
        <v>1</v>
      </c>
      <c r="AC275" s="150">
        <v>1</v>
      </c>
      <c r="AD275" s="148" t="s">
        <v>368</v>
      </c>
      <c r="AE275" s="148" t="s">
        <v>212</v>
      </c>
      <c r="AF275" s="148" t="s">
        <v>940</v>
      </c>
      <c r="AG275" s="148" t="s">
        <v>104</v>
      </c>
      <c r="AI275" s="153" t="s">
        <v>1510</v>
      </c>
      <c r="AJ275" s="158"/>
      <c r="AK275" s="158"/>
      <c r="AL275" s="158"/>
      <c r="AM275" s="158"/>
      <c r="AN275" s="158"/>
      <c r="AO275" s="158"/>
      <c r="AP275" s="158"/>
      <c r="AQ275" s="158"/>
      <c r="AR275" s="158"/>
      <c r="AS275" s="158"/>
      <c r="AT275" s="158"/>
      <c r="AU275" s="156">
        <f t="shared" si="5"/>
        <v>0</v>
      </c>
    </row>
    <row r="276" spans="1:47" s="156" customFormat="1" ht="45" x14ac:dyDescent="0.25">
      <c r="A276" s="156">
        <v>261</v>
      </c>
      <c r="B276" s="148" t="s">
        <v>1511</v>
      </c>
      <c r="C276" s="150" t="s">
        <v>974</v>
      </c>
      <c r="D276" s="139">
        <v>42523</v>
      </c>
      <c r="E276" s="148" t="s">
        <v>1512</v>
      </c>
      <c r="F276" s="148" t="s">
        <v>1513</v>
      </c>
      <c r="G276" s="150">
        <v>2838</v>
      </c>
      <c r="H276" s="148" t="s">
        <v>104</v>
      </c>
      <c r="I276" s="148" t="s">
        <v>1514</v>
      </c>
      <c r="J276" s="148" t="s">
        <v>1515</v>
      </c>
      <c r="K276" s="148" t="s">
        <v>1516</v>
      </c>
      <c r="L276" s="148" t="s">
        <v>374</v>
      </c>
      <c r="M276" s="148" t="s">
        <v>1053</v>
      </c>
      <c r="N276" s="148" t="s">
        <v>104</v>
      </c>
      <c r="P276" s="150">
        <v>1</v>
      </c>
      <c r="Q276" s="148" t="s">
        <v>1517</v>
      </c>
      <c r="R276" s="150">
        <v>0</v>
      </c>
      <c r="S276" s="150">
        <v>0</v>
      </c>
      <c r="T276" s="150">
        <v>0</v>
      </c>
      <c r="U276" s="150">
        <v>0</v>
      </c>
      <c r="V276" s="139">
        <v>43618</v>
      </c>
      <c r="W276" s="150">
        <v>1</v>
      </c>
      <c r="X276" s="150">
        <v>0</v>
      </c>
      <c r="Y276" s="150">
        <v>1</v>
      </c>
      <c r="Z276" s="150">
        <v>0</v>
      </c>
      <c r="AA276" s="150">
        <v>0</v>
      </c>
      <c r="AB276" s="150">
        <v>1</v>
      </c>
      <c r="AC276" s="150">
        <v>1</v>
      </c>
      <c r="AD276" s="148" t="s">
        <v>368</v>
      </c>
      <c r="AE276" s="148" t="s">
        <v>212</v>
      </c>
      <c r="AF276" s="148" t="s">
        <v>940</v>
      </c>
      <c r="AG276" s="148" t="s">
        <v>104</v>
      </c>
      <c r="AI276" s="153" t="s">
        <v>1510</v>
      </c>
      <c r="AJ276" s="158"/>
      <c r="AK276" s="158"/>
      <c r="AL276" s="158"/>
      <c r="AM276" s="158"/>
      <c r="AN276" s="158"/>
      <c r="AO276" s="158"/>
      <c r="AP276" s="158"/>
      <c r="AQ276" s="158"/>
      <c r="AR276" s="158"/>
      <c r="AS276" s="158"/>
      <c r="AT276" s="158"/>
      <c r="AU276" s="156">
        <f t="shared" si="5"/>
        <v>0</v>
      </c>
    </row>
    <row r="277" spans="1:47" s="156" customFormat="1" ht="45" x14ac:dyDescent="0.25">
      <c r="A277" s="156">
        <v>262</v>
      </c>
      <c r="B277" s="148" t="s">
        <v>1518</v>
      </c>
      <c r="C277" s="150" t="s">
        <v>974</v>
      </c>
      <c r="D277" s="139">
        <v>42549</v>
      </c>
      <c r="E277" s="148" t="s">
        <v>1519</v>
      </c>
      <c r="F277" s="148" t="s">
        <v>1520</v>
      </c>
      <c r="G277" s="150">
        <v>2839</v>
      </c>
      <c r="H277" s="148" t="s">
        <v>104</v>
      </c>
      <c r="I277" s="148" t="s">
        <v>1521</v>
      </c>
      <c r="J277" s="148" t="s">
        <v>1521</v>
      </c>
      <c r="K277" s="148" t="s">
        <v>1522</v>
      </c>
      <c r="L277" s="148" t="s">
        <v>615</v>
      </c>
      <c r="M277" s="148" t="s">
        <v>1280</v>
      </c>
      <c r="N277" s="148" t="s">
        <v>104</v>
      </c>
      <c r="P277" s="150">
        <v>1</v>
      </c>
      <c r="Q277" s="148" t="s">
        <v>1523</v>
      </c>
      <c r="R277" s="150">
        <v>0</v>
      </c>
      <c r="S277" s="150">
        <v>0</v>
      </c>
      <c r="T277" s="150">
        <v>0</v>
      </c>
      <c r="U277" s="150">
        <v>0</v>
      </c>
      <c r="V277" s="139">
        <v>43644</v>
      </c>
      <c r="W277" s="150">
        <v>1</v>
      </c>
      <c r="X277" s="150">
        <v>0</v>
      </c>
      <c r="Y277" s="150">
        <v>1</v>
      </c>
      <c r="Z277" s="150">
        <v>0</v>
      </c>
      <c r="AA277" s="150">
        <v>0</v>
      </c>
      <c r="AB277" s="150">
        <v>1</v>
      </c>
      <c r="AC277" s="150">
        <v>1</v>
      </c>
      <c r="AD277" s="148" t="s">
        <v>368</v>
      </c>
      <c r="AE277" s="148" t="s">
        <v>258</v>
      </c>
      <c r="AF277" s="148" t="s">
        <v>940</v>
      </c>
      <c r="AG277" s="148" t="s">
        <v>104</v>
      </c>
      <c r="AI277" s="153" t="s">
        <v>1510</v>
      </c>
      <c r="AJ277" s="158"/>
      <c r="AK277" s="158"/>
      <c r="AL277" s="158"/>
      <c r="AM277" s="158"/>
      <c r="AN277" s="158"/>
      <c r="AO277" s="158"/>
      <c r="AP277" s="158"/>
      <c r="AQ277" s="158"/>
      <c r="AR277" s="158"/>
      <c r="AS277" s="158"/>
      <c r="AT277" s="158"/>
      <c r="AU277" s="156">
        <f t="shared" si="5"/>
        <v>0</v>
      </c>
    </row>
    <row r="278" spans="1:47" s="156" customFormat="1" ht="30" x14ac:dyDescent="0.25">
      <c r="A278" s="156">
        <v>263</v>
      </c>
      <c r="B278" s="148" t="s">
        <v>1524</v>
      </c>
      <c r="C278" s="150" t="s">
        <v>974</v>
      </c>
      <c r="D278" s="139">
        <v>42619</v>
      </c>
      <c r="E278" s="148" t="s">
        <v>1525</v>
      </c>
      <c r="F278" s="148" t="s">
        <v>1526</v>
      </c>
      <c r="G278" s="150">
        <v>2842</v>
      </c>
      <c r="H278" s="148" t="s">
        <v>104</v>
      </c>
      <c r="I278" s="148" t="s">
        <v>1527</v>
      </c>
      <c r="J278" s="148" t="s">
        <v>1527</v>
      </c>
      <c r="K278" s="148" t="s">
        <v>1528</v>
      </c>
      <c r="L278" s="148" t="s">
        <v>615</v>
      </c>
      <c r="M278" s="148" t="s">
        <v>1280</v>
      </c>
      <c r="N278" s="148" t="s">
        <v>104</v>
      </c>
      <c r="P278" s="150">
        <v>1</v>
      </c>
      <c r="Q278" s="148" t="s">
        <v>1529</v>
      </c>
      <c r="R278" s="150">
        <v>0</v>
      </c>
      <c r="S278" s="150">
        <v>0</v>
      </c>
      <c r="T278" s="150">
        <v>0</v>
      </c>
      <c r="U278" s="150">
        <v>0</v>
      </c>
      <c r="V278" s="139">
        <v>43714</v>
      </c>
      <c r="W278" s="150">
        <v>1</v>
      </c>
      <c r="X278" s="150">
        <v>0</v>
      </c>
      <c r="Y278" s="150">
        <v>1</v>
      </c>
      <c r="Z278" s="150">
        <v>0</v>
      </c>
      <c r="AA278" s="150">
        <v>0</v>
      </c>
      <c r="AB278" s="150">
        <v>1</v>
      </c>
      <c r="AC278" s="150">
        <v>1</v>
      </c>
      <c r="AD278" s="148" t="s">
        <v>368</v>
      </c>
      <c r="AE278" s="148" t="s">
        <v>212</v>
      </c>
      <c r="AF278" s="148" t="s">
        <v>940</v>
      </c>
      <c r="AG278" s="148" t="s">
        <v>104</v>
      </c>
      <c r="AI278" s="153" t="s">
        <v>1510</v>
      </c>
      <c r="AJ278" s="158"/>
      <c r="AK278" s="158"/>
      <c r="AL278" s="158"/>
      <c r="AM278" s="158"/>
      <c r="AN278" s="158"/>
      <c r="AO278" s="158"/>
      <c r="AP278" s="158"/>
      <c r="AQ278" s="158"/>
      <c r="AR278" s="158"/>
      <c r="AS278" s="158"/>
      <c r="AT278" s="158"/>
      <c r="AU278" s="156">
        <f t="shared" si="5"/>
        <v>0</v>
      </c>
    </row>
    <row r="279" spans="1:47" s="156" customFormat="1" ht="30" x14ac:dyDescent="0.25">
      <c r="A279" s="156">
        <v>265</v>
      </c>
      <c r="B279" s="148" t="s">
        <v>1536</v>
      </c>
      <c r="C279" s="150" t="s">
        <v>974</v>
      </c>
      <c r="D279" s="139">
        <v>42702</v>
      </c>
      <c r="E279" s="148" t="s">
        <v>1537</v>
      </c>
      <c r="F279" s="148" t="s">
        <v>1538</v>
      </c>
      <c r="G279" s="150">
        <v>2844</v>
      </c>
      <c r="H279" s="148" t="s">
        <v>104</v>
      </c>
      <c r="I279" s="148" t="s">
        <v>485</v>
      </c>
      <c r="J279" s="148" t="s">
        <v>1539</v>
      </c>
      <c r="K279" s="148" t="s">
        <v>663</v>
      </c>
      <c r="L279" s="148" t="s">
        <v>127</v>
      </c>
      <c r="M279" s="148" t="s">
        <v>944</v>
      </c>
      <c r="N279" s="148" t="s">
        <v>104</v>
      </c>
      <c r="P279" s="150">
        <v>1</v>
      </c>
      <c r="Q279" s="148" t="s">
        <v>1540</v>
      </c>
      <c r="R279" s="150">
        <v>0</v>
      </c>
      <c r="S279" s="150">
        <v>0</v>
      </c>
      <c r="T279" s="150">
        <v>0</v>
      </c>
      <c r="U279" s="150">
        <v>0</v>
      </c>
      <c r="V279" s="139">
        <v>43797</v>
      </c>
      <c r="W279" s="150">
        <v>1</v>
      </c>
      <c r="X279" s="150">
        <v>0</v>
      </c>
      <c r="Y279" s="150">
        <v>1</v>
      </c>
      <c r="Z279" s="150">
        <v>0</v>
      </c>
      <c r="AA279" s="150">
        <v>0</v>
      </c>
      <c r="AB279" s="150">
        <v>1</v>
      </c>
      <c r="AC279" s="150">
        <v>1</v>
      </c>
      <c r="AD279" s="148" t="s">
        <v>368</v>
      </c>
      <c r="AE279" s="148" t="s">
        <v>183</v>
      </c>
      <c r="AF279" s="148" t="s">
        <v>949</v>
      </c>
      <c r="AG279" s="148" t="s">
        <v>104</v>
      </c>
      <c r="AI279" s="153" t="s">
        <v>1032</v>
      </c>
      <c r="AJ279" s="158"/>
      <c r="AK279" s="158"/>
      <c r="AL279" s="158"/>
      <c r="AM279" s="158"/>
      <c r="AN279" s="158"/>
      <c r="AO279" s="158"/>
      <c r="AP279" s="158"/>
      <c r="AQ279" s="158"/>
      <c r="AR279" s="158"/>
      <c r="AS279" s="158"/>
      <c r="AT279" s="158"/>
      <c r="AU279" s="156">
        <f t="shared" si="5"/>
        <v>0</v>
      </c>
    </row>
    <row r="280" spans="1:47" s="156" customFormat="1" ht="30" x14ac:dyDescent="0.25">
      <c r="A280" s="156">
        <v>266</v>
      </c>
      <c r="B280" s="148" t="s">
        <v>1541</v>
      </c>
      <c r="C280" s="150" t="s">
        <v>974</v>
      </c>
      <c r="D280" s="139">
        <v>42789</v>
      </c>
      <c r="E280" s="148" t="s">
        <v>1542</v>
      </c>
      <c r="F280" s="148" t="s">
        <v>1543</v>
      </c>
      <c r="G280" s="150">
        <v>2846</v>
      </c>
      <c r="H280" s="148" t="s">
        <v>104</v>
      </c>
      <c r="I280" s="148" t="s">
        <v>1544</v>
      </c>
      <c r="J280" s="148" t="s">
        <v>1544</v>
      </c>
      <c r="K280" s="148" t="s">
        <v>331</v>
      </c>
      <c r="L280" s="148" t="s">
        <v>332</v>
      </c>
      <c r="M280" s="148" t="s">
        <v>32</v>
      </c>
      <c r="N280" s="148" t="s">
        <v>104</v>
      </c>
      <c r="P280" s="150">
        <v>1</v>
      </c>
      <c r="Q280" s="148" t="s">
        <v>1545</v>
      </c>
      <c r="R280" s="150">
        <v>0</v>
      </c>
      <c r="S280" s="150">
        <v>0</v>
      </c>
      <c r="T280" s="150">
        <v>0</v>
      </c>
      <c r="U280" s="150">
        <v>0</v>
      </c>
      <c r="V280" s="139">
        <v>43884</v>
      </c>
      <c r="W280" s="150">
        <v>1</v>
      </c>
      <c r="X280" s="150">
        <v>0</v>
      </c>
      <c r="Y280" s="150">
        <v>1</v>
      </c>
      <c r="Z280" s="150">
        <v>0</v>
      </c>
      <c r="AA280" s="150">
        <v>0</v>
      </c>
      <c r="AB280" s="150">
        <v>1</v>
      </c>
      <c r="AC280" s="150">
        <v>1</v>
      </c>
      <c r="AD280" s="148" t="s">
        <v>368</v>
      </c>
      <c r="AE280" s="148" t="s">
        <v>212</v>
      </c>
      <c r="AF280" s="148" t="s">
        <v>940</v>
      </c>
      <c r="AG280" s="148" t="s">
        <v>104</v>
      </c>
      <c r="AI280" s="153" t="s">
        <v>1032</v>
      </c>
      <c r="AJ280" s="158"/>
      <c r="AK280" s="158"/>
      <c r="AL280" s="158"/>
      <c r="AM280" s="158"/>
      <c r="AN280" s="158"/>
      <c r="AO280" s="158"/>
      <c r="AP280" s="158"/>
      <c r="AQ280" s="158"/>
      <c r="AR280" s="158"/>
      <c r="AS280" s="158"/>
      <c r="AT280" s="158"/>
      <c r="AU280" s="156">
        <f t="shared" si="5"/>
        <v>0</v>
      </c>
    </row>
    <row r="281" spans="1:47" s="156" customFormat="1" ht="30" x14ac:dyDescent="0.25">
      <c r="A281" s="156">
        <v>267</v>
      </c>
      <c r="B281" s="148" t="s">
        <v>1546</v>
      </c>
      <c r="C281" s="150" t="s">
        <v>974</v>
      </c>
      <c r="D281" s="139">
        <v>42674</v>
      </c>
      <c r="E281" s="148" t="s">
        <v>1547</v>
      </c>
      <c r="F281" s="148" t="s">
        <v>1548</v>
      </c>
      <c r="G281" s="150">
        <v>2847</v>
      </c>
      <c r="H281" s="148" t="s">
        <v>104</v>
      </c>
      <c r="I281" s="148" t="s">
        <v>1549</v>
      </c>
      <c r="J281" s="148" t="s">
        <v>1549</v>
      </c>
      <c r="K281" s="148" t="s">
        <v>1550</v>
      </c>
      <c r="L281" s="148" t="s">
        <v>327</v>
      </c>
      <c r="M281" s="148" t="s">
        <v>1280</v>
      </c>
      <c r="N281" s="148" t="s">
        <v>104</v>
      </c>
      <c r="P281" s="150">
        <v>1</v>
      </c>
      <c r="Q281" s="148" t="s">
        <v>1551</v>
      </c>
      <c r="R281" s="150">
        <v>0</v>
      </c>
      <c r="S281" s="150">
        <v>0</v>
      </c>
      <c r="T281" s="150">
        <v>0</v>
      </c>
      <c r="U281" s="150">
        <v>0</v>
      </c>
      <c r="V281" s="139">
        <v>43769</v>
      </c>
      <c r="W281" s="150">
        <v>1</v>
      </c>
      <c r="X281" s="150">
        <v>0</v>
      </c>
      <c r="Y281" s="150">
        <v>1</v>
      </c>
      <c r="Z281" s="150">
        <v>0</v>
      </c>
      <c r="AA281" s="150">
        <v>0</v>
      </c>
      <c r="AB281" s="150">
        <v>1</v>
      </c>
      <c r="AC281" s="150">
        <v>1</v>
      </c>
      <c r="AD281" s="148" t="s">
        <v>368</v>
      </c>
      <c r="AE281" s="148" t="s">
        <v>212</v>
      </c>
      <c r="AF281" s="148" t="s">
        <v>940</v>
      </c>
      <c r="AG281" s="148" t="s">
        <v>104</v>
      </c>
      <c r="AI281" s="153" t="s">
        <v>1032</v>
      </c>
      <c r="AJ281" s="158"/>
      <c r="AK281" s="158"/>
      <c r="AL281" s="158"/>
      <c r="AM281" s="158"/>
      <c r="AN281" s="158"/>
      <c r="AO281" s="158"/>
      <c r="AP281" s="158"/>
      <c r="AQ281" s="158"/>
      <c r="AR281" s="158"/>
      <c r="AS281" s="158"/>
      <c r="AT281" s="158"/>
      <c r="AU281" s="156">
        <f t="shared" si="5"/>
        <v>0</v>
      </c>
    </row>
    <row r="282" spans="1:47" s="156" customFormat="1" x14ac:dyDescent="0.25">
      <c r="A282" s="156">
        <v>274</v>
      </c>
      <c r="B282" s="148" t="s">
        <v>1709</v>
      </c>
      <c r="C282" s="150" t="s">
        <v>1710</v>
      </c>
      <c r="E282" s="148" t="s">
        <v>1711</v>
      </c>
      <c r="F282" s="148" t="s">
        <v>1712</v>
      </c>
      <c r="G282" s="150">
        <v>2861</v>
      </c>
      <c r="H282" s="148" t="s">
        <v>104</v>
      </c>
      <c r="I282" s="148" t="s">
        <v>1018</v>
      </c>
      <c r="J282" s="148" t="s">
        <v>1019</v>
      </c>
      <c r="K282" s="148" t="s">
        <v>1019</v>
      </c>
      <c r="L282" s="148" t="s">
        <v>327</v>
      </c>
      <c r="M282" s="148" t="s">
        <v>1280</v>
      </c>
      <c r="N282" s="148" t="s">
        <v>104</v>
      </c>
      <c r="P282" s="150">
        <v>1</v>
      </c>
      <c r="Q282" s="148" t="s">
        <v>1713</v>
      </c>
      <c r="R282" s="150">
        <v>0</v>
      </c>
      <c r="S282" s="150">
        <v>0</v>
      </c>
      <c r="T282" s="150">
        <v>0</v>
      </c>
      <c r="U282" s="150">
        <v>0</v>
      </c>
      <c r="W282" s="150">
        <v>1</v>
      </c>
      <c r="X282" s="150">
        <v>0</v>
      </c>
      <c r="Y282" s="150">
        <v>1</v>
      </c>
      <c r="Z282" s="150">
        <v>0</v>
      </c>
      <c r="AA282" s="150">
        <v>0</v>
      </c>
      <c r="AB282" s="150">
        <v>1</v>
      </c>
      <c r="AC282" s="150">
        <v>1</v>
      </c>
      <c r="AD282" s="148" t="s">
        <v>104</v>
      </c>
      <c r="AE282" s="148" t="s">
        <v>108</v>
      </c>
      <c r="AF282" s="148" t="s">
        <v>931</v>
      </c>
      <c r="AG282" s="148" t="s">
        <v>104</v>
      </c>
      <c r="AI282" s="153" t="s">
        <v>115</v>
      </c>
      <c r="AJ282" s="158"/>
      <c r="AK282" s="158"/>
      <c r="AL282" s="158"/>
      <c r="AM282" s="158"/>
      <c r="AN282" s="158"/>
      <c r="AO282" s="158"/>
      <c r="AP282" s="158"/>
      <c r="AQ282" s="158"/>
      <c r="AR282" s="158"/>
      <c r="AS282" s="158"/>
      <c r="AT282" s="158"/>
      <c r="AU282" s="156">
        <f t="shared" si="5"/>
        <v>0</v>
      </c>
    </row>
    <row r="283" spans="1:47" s="156" customFormat="1" ht="30" x14ac:dyDescent="0.25">
      <c r="A283" s="156">
        <v>277</v>
      </c>
      <c r="B283" s="148" t="s">
        <v>1725</v>
      </c>
      <c r="C283" s="150" t="s">
        <v>1710</v>
      </c>
      <c r="E283" s="148" t="s">
        <v>1726</v>
      </c>
      <c r="F283" s="148" t="s">
        <v>1727</v>
      </c>
      <c r="G283" s="150">
        <v>2865</v>
      </c>
      <c r="H283" s="148" t="s">
        <v>104</v>
      </c>
      <c r="I283" s="148" t="s">
        <v>1728</v>
      </c>
      <c r="J283" s="148" t="s">
        <v>1729</v>
      </c>
      <c r="K283" s="148" t="s">
        <v>1729</v>
      </c>
      <c r="L283" s="148" t="s">
        <v>104</v>
      </c>
      <c r="M283" s="148" t="s">
        <v>957</v>
      </c>
      <c r="N283" s="148" t="s">
        <v>111</v>
      </c>
      <c r="P283" s="150">
        <v>1</v>
      </c>
      <c r="Q283" s="148" t="s">
        <v>1730</v>
      </c>
      <c r="R283" s="150">
        <v>0</v>
      </c>
      <c r="S283" s="150">
        <v>0</v>
      </c>
      <c r="T283" s="150">
        <v>0</v>
      </c>
      <c r="U283" s="150">
        <v>0</v>
      </c>
      <c r="W283" s="150">
        <v>1</v>
      </c>
      <c r="X283" s="150">
        <v>0</v>
      </c>
      <c r="Y283" s="150">
        <v>1</v>
      </c>
      <c r="Z283" s="150">
        <v>0</v>
      </c>
      <c r="AA283" s="150">
        <v>0</v>
      </c>
      <c r="AB283" s="150">
        <v>1</v>
      </c>
      <c r="AC283" s="150">
        <v>1</v>
      </c>
      <c r="AD283" s="148" t="s">
        <v>104</v>
      </c>
      <c r="AE283" s="148" t="s">
        <v>183</v>
      </c>
      <c r="AF283" s="148" t="s">
        <v>104</v>
      </c>
      <c r="AG283" s="148" t="s">
        <v>104</v>
      </c>
      <c r="AI283" s="153" t="s">
        <v>115</v>
      </c>
      <c r="AJ283" s="158"/>
      <c r="AK283" s="158"/>
      <c r="AL283" s="158"/>
      <c r="AM283" s="158"/>
      <c r="AN283" s="158"/>
      <c r="AO283" s="158"/>
      <c r="AP283" s="158"/>
      <c r="AQ283" s="158"/>
      <c r="AR283" s="158"/>
      <c r="AS283" s="158"/>
      <c r="AT283" s="158"/>
      <c r="AU283" s="156">
        <f t="shared" si="5"/>
        <v>0</v>
      </c>
    </row>
    <row r="284" spans="1:47" s="156" customFormat="1" ht="30" x14ac:dyDescent="0.25">
      <c r="A284" s="156">
        <v>284</v>
      </c>
      <c r="B284" s="148" t="s">
        <v>1759</v>
      </c>
      <c r="C284" s="150" t="s">
        <v>1710</v>
      </c>
      <c r="E284" s="148" t="s">
        <v>1760</v>
      </c>
      <c r="F284" s="148" t="s">
        <v>1761</v>
      </c>
      <c r="G284" s="150">
        <v>2877</v>
      </c>
      <c r="H284" s="148" t="s">
        <v>104</v>
      </c>
      <c r="I284" s="148" t="s">
        <v>1762</v>
      </c>
      <c r="J284" s="148" t="s">
        <v>104</v>
      </c>
      <c r="K284" s="148" t="s">
        <v>1763</v>
      </c>
      <c r="L284" s="148" t="s">
        <v>30</v>
      </c>
      <c r="M284" s="148" t="s">
        <v>1053</v>
      </c>
      <c r="N284" s="148" t="s">
        <v>104</v>
      </c>
      <c r="P284" s="150">
        <v>1</v>
      </c>
      <c r="Q284" s="148" t="s">
        <v>1764</v>
      </c>
      <c r="R284" s="150">
        <v>0</v>
      </c>
      <c r="S284" s="150">
        <v>0</v>
      </c>
      <c r="T284" s="150">
        <v>0</v>
      </c>
      <c r="U284" s="150">
        <v>0</v>
      </c>
      <c r="W284" s="150">
        <v>1</v>
      </c>
      <c r="X284" s="150">
        <v>0</v>
      </c>
      <c r="Y284" s="150">
        <v>1</v>
      </c>
      <c r="Z284" s="150">
        <v>1</v>
      </c>
      <c r="AA284" s="150">
        <v>0</v>
      </c>
      <c r="AB284" s="150">
        <v>2</v>
      </c>
      <c r="AC284" s="150">
        <v>1</v>
      </c>
      <c r="AD284" s="148" t="s">
        <v>104</v>
      </c>
      <c r="AE284" s="148" t="s">
        <v>341</v>
      </c>
      <c r="AF284" s="148" t="s">
        <v>104</v>
      </c>
      <c r="AG284" s="148" t="s">
        <v>104</v>
      </c>
      <c r="AI284" s="153" t="s">
        <v>115</v>
      </c>
      <c r="AJ284" s="158"/>
      <c r="AK284" s="158"/>
      <c r="AL284" s="158"/>
      <c r="AM284" s="158"/>
      <c r="AN284" s="158"/>
      <c r="AO284" s="158"/>
      <c r="AP284" s="158"/>
      <c r="AQ284" s="158"/>
      <c r="AR284" s="158"/>
      <c r="AS284" s="158"/>
      <c r="AT284" s="158"/>
      <c r="AU284" s="156">
        <f t="shared" si="5"/>
        <v>0</v>
      </c>
    </row>
    <row r="285" spans="1:47" s="156" customFormat="1" ht="45" x14ac:dyDescent="0.25">
      <c r="A285" s="156">
        <v>286</v>
      </c>
      <c r="B285" s="148" t="s">
        <v>1771</v>
      </c>
      <c r="C285" s="150" t="s">
        <v>1710</v>
      </c>
      <c r="E285" s="148" t="s">
        <v>1772</v>
      </c>
      <c r="F285" s="148" t="s">
        <v>1773</v>
      </c>
      <c r="G285" s="150">
        <v>2880</v>
      </c>
      <c r="H285" s="148" t="s">
        <v>104</v>
      </c>
      <c r="I285" s="148" t="s">
        <v>1397</v>
      </c>
      <c r="J285" s="148" t="s">
        <v>104</v>
      </c>
      <c r="K285" s="148" t="s">
        <v>1399</v>
      </c>
      <c r="L285" s="148" t="s">
        <v>327</v>
      </c>
      <c r="M285" s="148" t="s">
        <v>1280</v>
      </c>
      <c r="N285" s="148" t="s">
        <v>104</v>
      </c>
      <c r="P285" s="150">
        <v>1</v>
      </c>
      <c r="Q285" s="148" t="s">
        <v>1774</v>
      </c>
      <c r="R285" s="150">
        <v>0</v>
      </c>
      <c r="S285" s="150">
        <v>0</v>
      </c>
      <c r="T285" s="150">
        <v>1</v>
      </c>
      <c r="U285" s="150">
        <v>1</v>
      </c>
      <c r="W285" s="150">
        <v>0</v>
      </c>
      <c r="X285" s="150">
        <v>1</v>
      </c>
      <c r="Y285" s="150">
        <v>1</v>
      </c>
      <c r="Z285" s="150">
        <v>0</v>
      </c>
      <c r="AA285" s="150">
        <v>1</v>
      </c>
      <c r="AB285" s="150">
        <v>2</v>
      </c>
      <c r="AC285" s="150">
        <v>1</v>
      </c>
      <c r="AD285" s="148" t="s">
        <v>104</v>
      </c>
      <c r="AE285" s="148" t="s">
        <v>200</v>
      </c>
      <c r="AF285" s="148" t="s">
        <v>104</v>
      </c>
      <c r="AG285" s="148" t="s">
        <v>104</v>
      </c>
      <c r="AI285" s="153" t="s">
        <v>115</v>
      </c>
      <c r="AJ285" s="158"/>
      <c r="AK285" s="158"/>
      <c r="AL285" s="158"/>
      <c r="AM285" s="158"/>
      <c r="AN285" s="158"/>
      <c r="AO285" s="158"/>
      <c r="AP285" s="158"/>
      <c r="AQ285" s="158"/>
      <c r="AR285" s="158"/>
      <c r="AS285" s="158"/>
      <c r="AT285" s="158"/>
      <c r="AU285" s="156">
        <f t="shared" si="5"/>
        <v>0</v>
      </c>
    </row>
    <row r="286" spans="1:47" s="156" customFormat="1" ht="30" x14ac:dyDescent="0.25">
      <c r="A286" s="156">
        <v>294</v>
      </c>
      <c r="B286" s="148" t="s">
        <v>1810</v>
      </c>
      <c r="C286" s="150" t="s">
        <v>1710</v>
      </c>
      <c r="E286" s="148" t="s">
        <v>1811</v>
      </c>
      <c r="F286" s="148" t="s">
        <v>1812</v>
      </c>
      <c r="G286" s="150">
        <v>2889</v>
      </c>
      <c r="H286" s="148" t="s">
        <v>104</v>
      </c>
      <c r="I286" s="148" t="s">
        <v>1813</v>
      </c>
      <c r="J286" s="148" t="s">
        <v>104</v>
      </c>
      <c r="K286" s="148" t="s">
        <v>1019</v>
      </c>
      <c r="L286" s="148" t="s">
        <v>327</v>
      </c>
      <c r="M286" s="148" t="s">
        <v>1280</v>
      </c>
      <c r="N286" s="148" t="s">
        <v>104</v>
      </c>
      <c r="P286" s="150">
        <v>1</v>
      </c>
      <c r="Q286" s="148" t="s">
        <v>1814</v>
      </c>
      <c r="R286" s="150">
        <v>0</v>
      </c>
      <c r="S286" s="150">
        <v>0</v>
      </c>
      <c r="T286" s="150">
        <v>0</v>
      </c>
      <c r="U286" s="150">
        <v>0</v>
      </c>
      <c r="W286" s="150">
        <v>1</v>
      </c>
      <c r="X286" s="150">
        <v>0</v>
      </c>
      <c r="Y286" s="150">
        <v>1</v>
      </c>
      <c r="Z286" s="150">
        <v>0</v>
      </c>
      <c r="AA286" s="150">
        <v>0</v>
      </c>
      <c r="AB286" s="150">
        <v>1</v>
      </c>
      <c r="AC286" s="150">
        <v>1</v>
      </c>
      <c r="AD286" s="148" t="s">
        <v>104</v>
      </c>
      <c r="AE286" s="148" t="s">
        <v>212</v>
      </c>
      <c r="AF286" s="148" t="s">
        <v>104</v>
      </c>
      <c r="AG286" s="148" t="s">
        <v>104</v>
      </c>
      <c r="AI286" s="153" t="s">
        <v>1032</v>
      </c>
      <c r="AJ286" s="158"/>
      <c r="AK286" s="158"/>
      <c r="AL286" s="158"/>
      <c r="AM286" s="158"/>
      <c r="AN286" s="158"/>
      <c r="AO286" s="158"/>
      <c r="AP286" s="158"/>
      <c r="AQ286" s="158"/>
      <c r="AR286" s="158"/>
      <c r="AS286" s="158"/>
      <c r="AT286" s="158"/>
      <c r="AU286" s="156">
        <f t="shared" si="5"/>
        <v>0</v>
      </c>
    </row>
    <row r="287" spans="1:47" s="156" customFormat="1" x14ac:dyDescent="0.25">
      <c r="A287" s="156">
        <v>295</v>
      </c>
      <c r="B287" s="148" t="s">
        <v>1815</v>
      </c>
      <c r="C287" s="150" t="s">
        <v>974</v>
      </c>
      <c r="E287" s="148" t="s">
        <v>1816</v>
      </c>
      <c r="F287" s="148" t="s">
        <v>1817</v>
      </c>
      <c r="G287" s="150">
        <v>2890</v>
      </c>
      <c r="H287" s="148" t="s">
        <v>104</v>
      </c>
      <c r="I287" s="148" t="s">
        <v>1818</v>
      </c>
      <c r="J287" s="148" t="s">
        <v>104</v>
      </c>
      <c r="K287" s="148" t="s">
        <v>1819</v>
      </c>
      <c r="L287" s="148" t="s">
        <v>343</v>
      </c>
      <c r="M287" s="148" t="s">
        <v>1280</v>
      </c>
      <c r="N287" s="148" t="s">
        <v>104</v>
      </c>
      <c r="P287" s="150">
        <v>1</v>
      </c>
      <c r="Q287" s="148" t="s">
        <v>309</v>
      </c>
      <c r="R287" s="150">
        <v>0</v>
      </c>
      <c r="S287" s="150">
        <v>0</v>
      </c>
      <c r="T287" s="150">
        <v>1</v>
      </c>
      <c r="U287" s="150">
        <v>1</v>
      </c>
      <c r="W287" s="150">
        <v>0</v>
      </c>
      <c r="X287" s="150">
        <v>1</v>
      </c>
      <c r="Y287" s="150">
        <v>1</v>
      </c>
      <c r="Z287" s="150">
        <v>0</v>
      </c>
      <c r="AA287" s="150">
        <v>0</v>
      </c>
      <c r="AB287" s="150">
        <v>1</v>
      </c>
      <c r="AC287" s="150">
        <v>1</v>
      </c>
      <c r="AD287" s="148" t="s">
        <v>104</v>
      </c>
      <c r="AE287" s="148" t="s">
        <v>108</v>
      </c>
      <c r="AF287" s="148" t="s">
        <v>104</v>
      </c>
      <c r="AG287" s="148" t="s">
        <v>104</v>
      </c>
      <c r="AI287" s="153" t="s">
        <v>115</v>
      </c>
      <c r="AJ287" s="158"/>
      <c r="AK287" s="158"/>
      <c r="AL287" s="158"/>
      <c r="AM287" s="158"/>
      <c r="AN287" s="158"/>
      <c r="AO287" s="158"/>
      <c r="AP287" s="158"/>
      <c r="AQ287" s="158"/>
      <c r="AR287" s="158"/>
      <c r="AS287" s="158"/>
      <c r="AT287" s="158"/>
      <c r="AU287" s="156">
        <f t="shared" si="5"/>
        <v>0</v>
      </c>
    </row>
    <row r="288" spans="1:47" s="156" customFormat="1" ht="30" x14ac:dyDescent="0.25">
      <c r="A288" s="156">
        <v>296</v>
      </c>
      <c r="B288" s="148" t="s">
        <v>1820</v>
      </c>
      <c r="C288" s="150" t="s">
        <v>1710</v>
      </c>
      <c r="E288" s="148" t="s">
        <v>1821</v>
      </c>
      <c r="F288" s="148" t="s">
        <v>1822</v>
      </c>
      <c r="G288" s="150">
        <v>2891</v>
      </c>
      <c r="H288" s="148" t="s">
        <v>104</v>
      </c>
      <c r="I288" s="148" t="s">
        <v>1823</v>
      </c>
      <c r="J288" s="148" t="s">
        <v>104</v>
      </c>
      <c r="K288" s="148" t="s">
        <v>302</v>
      </c>
      <c r="L288" s="148" t="s">
        <v>1824</v>
      </c>
      <c r="M288" s="148" t="s">
        <v>1053</v>
      </c>
      <c r="N288" s="148" t="s">
        <v>104</v>
      </c>
      <c r="P288" s="150">
        <v>1</v>
      </c>
      <c r="Q288" s="148" t="s">
        <v>1825</v>
      </c>
      <c r="R288" s="150">
        <v>0</v>
      </c>
      <c r="S288" s="150">
        <v>0</v>
      </c>
      <c r="T288" s="150">
        <v>1</v>
      </c>
      <c r="U288" s="150">
        <v>1</v>
      </c>
      <c r="W288" s="150">
        <v>0</v>
      </c>
      <c r="X288" s="150">
        <v>1</v>
      </c>
      <c r="Y288" s="150">
        <v>1</v>
      </c>
      <c r="Z288" s="150">
        <v>0</v>
      </c>
      <c r="AA288" s="150">
        <v>0</v>
      </c>
      <c r="AB288" s="150">
        <v>1</v>
      </c>
      <c r="AC288" s="150">
        <v>1</v>
      </c>
      <c r="AD288" s="148" t="s">
        <v>104</v>
      </c>
      <c r="AE288" s="148" t="s">
        <v>212</v>
      </c>
      <c r="AF288" s="148" t="s">
        <v>104</v>
      </c>
      <c r="AG288" s="148" t="s">
        <v>104</v>
      </c>
      <c r="AI288" s="153" t="s">
        <v>115</v>
      </c>
      <c r="AJ288" s="158"/>
      <c r="AK288" s="158"/>
      <c r="AL288" s="158"/>
      <c r="AM288" s="158"/>
      <c r="AN288" s="158"/>
      <c r="AO288" s="158"/>
      <c r="AP288" s="158"/>
      <c r="AQ288" s="158"/>
      <c r="AR288" s="158"/>
      <c r="AS288" s="158"/>
      <c r="AT288" s="158"/>
      <c r="AU288" s="156">
        <f t="shared" si="5"/>
        <v>0</v>
      </c>
    </row>
    <row r="289" spans="1:47" s="156" customFormat="1" ht="30" x14ac:dyDescent="0.25">
      <c r="A289" s="156">
        <v>297</v>
      </c>
      <c r="B289" s="148" t="s">
        <v>104</v>
      </c>
      <c r="C289" s="150" t="s">
        <v>1710</v>
      </c>
      <c r="E289" s="148" t="s">
        <v>1826</v>
      </c>
      <c r="F289" s="148" t="s">
        <v>1827</v>
      </c>
      <c r="G289" s="150">
        <v>2892</v>
      </c>
      <c r="H289" s="148" t="s">
        <v>104</v>
      </c>
      <c r="I289" s="148" t="s">
        <v>1752</v>
      </c>
      <c r="J289" s="148" t="s">
        <v>104</v>
      </c>
      <c r="K289" s="148" t="s">
        <v>120</v>
      </c>
      <c r="L289" s="148" t="s">
        <v>104</v>
      </c>
      <c r="M289" s="148" t="s">
        <v>1242</v>
      </c>
      <c r="N289" s="148" t="s">
        <v>107</v>
      </c>
      <c r="P289" s="150">
        <v>1</v>
      </c>
      <c r="Q289" s="148" t="s">
        <v>1828</v>
      </c>
      <c r="R289" s="150">
        <v>0</v>
      </c>
      <c r="S289" s="150">
        <v>0</v>
      </c>
      <c r="T289" s="150">
        <v>0</v>
      </c>
      <c r="U289" s="150">
        <v>0</v>
      </c>
      <c r="W289" s="150">
        <v>1</v>
      </c>
      <c r="X289" s="150">
        <v>0</v>
      </c>
      <c r="Y289" s="150">
        <v>1</v>
      </c>
      <c r="Z289" s="150">
        <v>1</v>
      </c>
      <c r="AA289" s="150">
        <v>0</v>
      </c>
      <c r="AB289" s="150">
        <v>2</v>
      </c>
      <c r="AC289" s="150">
        <v>1</v>
      </c>
      <c r="AD289" s="148" t="s">
        <v>104</v>
      </c>
      <c r="AE289" s="148" t="s">
        <v>341</v>
      </c>
      <c r="AF289" s="148" t="s">
        <v>104</v>
      </c>
      <c r="AG289" s="148" t="s">
        <v>104</v>
      </c>
      <c r="AI289" s="153" t="s">
        <v>115</v>
      </c>
      <c r="AJ289" s="158"/>
      <c r="AK289" s="158"/>
      <c r="AL289" s="158"/>
      <c r="AM289" s="158"/>
      <c r="AN289" s="158"/>
      <c r="AO289" s="158"/>
      <c r="AP289" s="158"/>
      <c r="AQ289" s="158"/>
      <c r="AR289" s="158"/>
      <c r="AS289" s="158"/>
      <c r="AT289" s="158"/>
      <c r="AU289" s="156">
        <f t="shared" si="5"/>
        <v>0</v>
      </c>
    </row>
    <row r="290" spans="1:47" s="156" customFormat="1" x14ac:dyDescent="0.25">
      <c r="A290" s="156">
        <v>298</v>
      </c>
      <c r="B290" s="148" t="s">
        <v>1112</v>
      </c>
      <c r="C290" s="150" t="s">
        <v>1710</v>
      </c>
      <c r="E290" s="148" t="s">
        <v>1829</v>
      </c>
      <c r="F290" s="148" t="s">
        <v>1830</v>
      </c>
      <c r="G290" s="150">
        <v>2893</v>
      </c>
      <c r="H290" s="148" t="s">
        <v>104</v>
      </c>
      <c r="I290" s="148" t="s">
        <v>588</v>
      </c>
      <c r="J290" s="148" t="s">
        <v>104</v>
      </c>
      <c r="K290" s="148" t="s">
        <v>1831</v>
      </c>
      <c r="L290" s="148" t="s">
        <v>104</v>
      </c>
      <c r="M290" s="148" t="s">
        <v>32</v>
      </c>
      <c r="N290" s="148" t="s">
        <v>111</v>
      </c>
      <c r="P290" s="150">
        <v>1</v>
      </c>
      <c r="Q290" s="148" t="s">
        <v>1832</v>
      </c>
      <c r="R290" s="150">
        <v>0</v>
      </c>
      <c r="S290" s="150">
        <v>0</v>
      </c>
      <c r="T290" s="150">
        <v>0</v>
      </c>
      <c r="U290" s="150">
        <v>0</v>
      </c>
      <c r="W290" s="150">
        <v>1</v>
      </c>
      <c r="X290" s="150">
        <v>0</v>
      </c>
      <c r="Y290" s="150">
        <v>1</v>
      </c>
      <c r="Z290" s="150">
        <v>0</v>
      </c>
      <c r="AA290" s="150">
        <v>0</v>
      </c>
      <c r="AB290" s="150">
        <v>1</v>
      </c>
      <c r="AC290" s="150">
        <v>1</v>
      </c>
      <c r="AD290" s="148" t="s">
        <v>104</v>
      </c>
      <c r="AE290" s="148" t="s">
        <v>108</v>
      </c>
      <c r="AF290" s="148" t="s">
        <v>104</v>
      </c>
      <c r="AG290" s="148" t="s">
        <v>104</v>
      </c>
      <c r="AI290" s="153" t="s">
        <v>115</v>
      </c>
      <c r="AJ290" s="158"/>
      <c r="AK290" s="158"/>
      <c r="AL290" s="158"/>
      <c r="AM290" s="158"/>
      <c r="AN290" s="158"/>
      <c r="AO290" s="158"/>
      <c r="AP290" s="158"/>
      <c r="AQ290" s="158"/>
      <c r="AR290" s="158"/>
      <c r="AS290" s="158"/>
      <c r="AT290" s="158"/>
      <c r="AU290" s="156">
        <f t="shared" si="5"/>
        <v>0</v>
      </c>
    </row>
    <row r="291" spans="1:47" s="156" customFormat="1" ht="60" x14ac:dyDescent="0.25">
      <c r="A291" s="156">
        <v>299</v>
      </c>
      <c r="B291" s="148" t="s">
        <v>1833</v>
      </c>
      <c r="C291" s="150" t="s">
        <v>1710</v>
      </c>
      <c r="E291" s="148" t="s">
        <v>1834</v>
      </c>
      <c r="F291" s="148" t="s">
        <v>1835</v>
      </c>
      <c r="G291" s="150">
        <v>2894</v>
      </c>
      <c r="H291" s="148" t="s">
        <v>104</v>
      </c>
      <c r="I291" s="148" t="s">
        <v>1836</v>
      </c>
      <c r="J291" s="148" t="s">
        <v>104</v>
      </c>
      <c r="K291" s="148" t="s">
        <v>1837</v>
      </c>
      <c r="L291" s="148" t="s">
        <v>104</v>
      </c>
      <c r="M291" s="148" t="s">
        <v>1035</v>
      </c>
      <c r="N291" s="148" t="s">
        <v>127</v>
      </c>
      <c r="P291" s="150">
        <v>1</v>
      </c>
      <c r="Q291" s="148" t="s">
        <v>1838</v>
      </c>
      <c r="R291" s="150">
        <v>0</v>
      </c>
      <c r="S291" s="150">
        <v>0</v>
      </c>
      <c r="T291" s="150">
        <v>1</v>
      </c>
      <c r="U291" s="150">
        <v>1</v>
      </c>
      <c r="W291" s="150">
        <v>0</v>
      </c>
      <c r="X291" s="150">
        <v>1</v>
      </c>
      <c r="Y291" s="150">
        <v>1</v>
      </c>
      <c r="Z291" s="150">
        <v>0</v>
      </c>
      <c r="AA291" s="150">
        <v>0</v>
      </c>
      <c r="AB291" s="150">
        <v>1</v>
      </c>
      <c r="AC291" s="150">
        <v>1</v>
      </c>
      <c r="AD291" s="148" t="s">
        <v>104</v>
      </c>
      <c r="AE291" s="148" t="s">
        <v>303</v>
      </c>
      <c r="AF291" s="148" t="s">
        <v>104</v>
      </c>
      <c r="AG291" s="148" t="s">
        <v>104</v>
      </c>
      <c r="AI291" s="153" t="s">
        <v>115</v>
      </c>
      <c r="AJ291" s="158"/>
      <c r="AK291" s="158"/>
      <c r="AL291" s="158"/>
      <c r="AM291" s="158"/>
      <c r="AN291" s="158"/>
      <c r="AO291" s="158"/>
      <c r="AP291" s="158"/>
      <c r="AQ291" s="158"/>
      <c r="AR291" s="158"/>
      <c r="AS291" s="158"/>
      <c r="AT291" s="158"/>
      <c r="AU291" s="156">
        <f t="shared" si="5"/>
        <v>0</v>
      </c>
    </row>
    <row r="292" spans="1:47" s="156" customFormat="1" x14ac:dyDescent="0.25">
      <c r="A292" s="156">
        <v>300</v>
      </c>
      <c r="B292" s="148" t="s">
        <v>1839</v>
      </c>
      <c r="C292" s="150" t="s">
        <v>974</v>
      </c>
      <c r="E292" s="148" t="s">
        <v>1840</v>
      </c>
      <c r="F292" s="148" t="s">
        <v>1841</v>
      </c>
      <c r="G292" s="150">
        <v>2895</v>
      </c>
      <c r="H292" s="148" t="s">
        <v>104</v>
      </c>
      <c r="I292" s="148" t="s">
        <v>1842</v>
      </c>
      <c r="J292" s="148" t="s">
        <v>104</v>
      </c>
      <c r="K292" s="148" t="s">
        <v>1843</v>
      </c>
      <c r="L292" s="148" t="s">
        <v>104</v>
      </c>
      <c r="M292" s="148" t="s">
        <v>1035</v>
      </c>
      <c r="N292" s="148" t="s">
        <v>127</v>
      </c>
      <c r="P292" s="150">
        <v>1</v>
      </c>
      <c r="Q292" s="148" t="s">
        <v>104</v>
      </c>
      <c r="R292" s="150">
        <v>0</v>
      </c>
      <c r="S292" s="150">
        <v>0</v>
      </c>
      <c r="T292" s="150">
        <v>0</v>
      </c>
      <c r="U292" s="150">
        <v>0</v>
      </c>
      <c r="W292" s="150">
        <v>1</v>
      </c>
      <c r="X292" s="150">
        <v>0</v>
      </c>
      <c r="Y292" s="150">
        <v>1</v>
      </c>
      <c r="Z292" s="150">
        <v>0</v>
      </c>
      <c r="AA292" s="150">
        <v>0</v>
      </c>
      <c r="AB292" s="150">
        <v>1</v>
      </c>
      <c r="AC292" s="150">
        <v>1</v>
      </c>
      <c r="AD292" s="148" t="s">
        <v>104</v>
      </c>
      <c r="AE292" s="148" t="s">
        <v>108</v>
      </c>
      <c r="AF292" s="148" t="s">
        <v>104</v>
      </c>
      <c r="AG292" s="148" t="s">
        <v>104</v>
      </c>
      <c r="AI292" s="153" t="s">
        <v>115</v>
      </c>
      <c r="AJ292" s="158"/>
      <c r="AK292" s="158"/>
      <c r="AL292" s="158"/>
      <c r="AM292" s="158"/>
      <c r="AN292" s="158"/>
      <c r="AO292" s="158"/>
      <c r="AP292" s="158"/>
      <c r="AQ292" s="158"/>
      <c r="AR292" s="158"/>
      <c r="AS292" s="158"/>
      <c r="AT292" s="158"/>
      <c r="AU292" s="156">
        <f t="shared" si="5"/>
        <v>0</v>
      </c>
    </row>
    <row r="293" spans="1:47" s="156" customFormat="1" ht="45" x14ac:dyDescent="0.25">
      <c r="A293" s="156">
        <v>301</v>
      </c>
      <c r="B293" s="148" t="s">
        <v>104</v>
      </c>
      <c r="C293" s="150" t="s">
        <v>1710</v>
      </c>
      <c r="E293" s="148" t="s">
        <v>1844</v>
      </c>
      <c r="F293" s="148" t="s">
        <v>1845</v>
      </c>
      <c r="G293" s="150">
        <v>2896</v>
      </c>
      <c r="H293" s="148" t="s">
        <v>104</v>
      </c>
      <c r="I293" s="148" t="s">
        <v>1846</v>
      </c>
      <c r="J293" s="148" t="s">
        <v>104</v>
      </c>
      <c r="K293" s="148" t="s">
        <v>1847</v>
      </c>
      <c r="L293" s="148" t="s">
        <v>104</v>
      </c>
      <c r="M293" s="148" t="s">
        <v>970</v>
      </c>
      <c r="N293" s="148" t="s">
        <v>111</v>
      </c>
      <c r="P293" s="150">
        <v>1</v>
      </c>
      <c r="Q293" s="148" t="s">
        <v>1848</v>
      </c>
      <c r="R293" s="150">
        <v>0</v>
      </c>
      <c r="S293" s="150">
        <v>0</v>
      </c>
      <c r="T293" s="150">
        <v>1</v>
      </c>
      <c r="U293" s="150">
        <v>1</v>
      </c>
      <c r="W293" s="150">
        <v>0</v>
      </c>
      <c r="X293" s="150">
        <v>1</v>
      </c>
      <c r="Y293" s="150">
        <v>1</v>
      </c>
      <c r="Z293" s="150">
        <v>1</v>
      </c>
      <c r="AA293" s="150">
        <v>0</v>
      </c>
      <c r="AB293" s="150">
        <v>2</v>
      </c>
      <c r="AC293" s="150">
        <v>1</v>
      </c>
      <c r="AD293" s="148" t="s">
        <v>104</v>
      </c>
      <c r="AE293" s="148" t="s">
        <v>200</v>
      </c>
      <c r="AF293" s="148" t="s">
        <v>104</v>
      </c>
      <c r="AG293" s="148" t="s">
        <v>104</v>
      </c>
      <c r="AI293" s="153" t="s">
        <v>115</v>
      </c>
      <c r="AJ293" s="158"/>
      <c r="AK293" s="158"/>
      <c r="AL293" s="158"/>
      <c r="AM293" s="158"/>
      <c r="AN293" s="158"/>
      <c r="AO293" s="158"/>
      <c r="AP293" s="158"/>
      <c r="AQ293" s="158"/>
      <c r="AR293" s="158"/>
      <c r="AS293" s="158"/>
      <c r="AT293" s="158"/>
      <c r="AU293" s="156">
        <f t="shared" si="5"/>
        <v>0</v>
      </c>
    </row>
    <row r="294" spans="1:47" s="156" customFormat="1" ht="30" x14ac:dyDescent="0.25">
      <c r="A294" s="156">
        <v>302</v>
      </c>
      <c r="B294" s="148" t="s">
        <v>1849</v>
      </c>
      <c r="C294" s="150" t="s">
        <v>1710</v>
      </c>
      <c r="E294" s="148" t="s">
        <v>1850</v>
      </c>
      <c r="F294" s="148" t="s">
        <v>1851</v>
      </c>
      <c r="G294" s="150">
        <v>2897</v>
      </c>
      <c r="H294" s="148" t="s">
        <v>104</v>
      </c>
      <c r="I294" s="148" t="s">
        <v>1852</v>
      </c>
      <c r="J294" s="148" t="s">
        <v>104</v>
      </c>
      <c r="K294" s="148" t="s">
        <v>206</v>
      </c>
      <c r="L294" s="148" t="s">
        <v>104</v>
      </c>
      <c r="M294" s="148" t="s">
        <v>959</v>
      </c>
      <c r="N294" s="148" t="s">
        <v>127</v>
      </c>
      <c r="P294" s="150">
        <v>1</v>
      </c>
      <c r="Q294" s="148" t="s">
        <v>1853</v>
      </c>
      <c r="R294" s="150">
        <v>0</v>
      </c>
      <c r="S294" s="150">
        <v>0</v>
      </c>
      <c r="T294" s="150">
        <v>1</v>
      </c>
      <c r="U294" s="150">
        <v>1</v>
      </c>
      <c r="W294" s="150">
        <v>0</v>
      </c>
      <c r="X294" s="150">
        <v>1</v>
      </c>
      <c r="Y294" s="150">
        <v>1</v>
      </c>
      <c r="Z294" s="150">
        <v>1</v>
      </c>
      <c r="AA294" s="150">
        <v>0</v>
      </c>
      <c r="AB294" s="150">
        <v>2</v>
      </c>
      <c r="AC294" s="150">
        <v>1</v>
      </c>
      <c r="AD294" s="148" t="s">
        <v>104</v>
      </c>
      <c r="AE294" s="148" t="s">
        <v>341</v>
      </c>
      <c r="AF294" s="148" t="s">
        <v>104</v>
      </c>
      <c r="AG294" s="148" t="s">
        <v>104</v>
      </c>
      <c r="AI294" s="153" t="s">
        <v>115</v>
      </c>
      <c r="AJ294" s="158"/>
      <c r="AK294" s="158"/>
      <c r="AL294" s="158"/>
      <c r="AM294" s="158"/>
      <c r="AN294" s="158"/>
      <c r="AO294" s="158"/>
      <c r="AP294" s="158"/>
      <c r="AQ294" s="158"/>
      <c r="AR294" s="158"/>
      <c r="AS294" s="158"/>
      <c r="AT294" s="158"/>
      <c r="AU294" s="156">
        <f t="shared" si="5"/>
        <v>0</v>
      </c>
    </row>
    <row r="295" spans="1:47" s="156" customFormat="1" ht="60" x14ac:dyDescent="0.25">
      <c r="A295" s="156">
        <v>304</v>
      </c>
      <c r="B295" s="148" t="s">
        <v>1859</v>
      </c>
      <c r="C295" s="150" t="s">
        <v>1710</v>
      </c>
      <c r="E295" s="148" t="s">
        <v>1860</v>
      </c>
      <c r="F295" s="148" t="s">
        <v>1861</v>
      </c>
      <c r="G295" s="150">
        <v>2899</v>
      </c>
      <c r="H295" s="148" t="s">
        <v>104</v>
      </c>
      <c r="I295" s="148" t="s">
        <v>1862</v>
      </c>
      <c r="J295" s="148" t="s">
        <v>104</v>
      </c>
      <c r="K295" s="148" t="s">
        <v>839</v>
      </c>
      <c r="L295" s="148" t="s">
        <v>104</v>
      </c>
      <c r="M295" s="148" t="s">
        <v>1407</v>
      </c>
      <c r="N295" s="148" t="s">
        <v>111</v>
      </c>
      <c r="P295" s="150">
        <v>1</v>
      </c>
      <c r="Q295" s="148" t="s">
        <v>104</v>
      </c>
      <c r="R295" s="150">
        <v>0</v>
      </c>
      <c r="S295" s="150">
        <v>0</v>
      </c>
      <c r="T295" s="150">
        <v>0</v>
      </c>
      <c r="U295" s="150">
        <v>0</v>
      </c>
      <c r="W295" s="150">
        <v>1</v>
      </c>
      <c r="X295" s="150">
        <v>0</v>
      </c>
      <c r="Y295" s="150">
        <v>1</v>
      </c>
      <c r="Z295" s="150">
        <v>0</v>
      </c>
      <c r="AA295" s="150">
        <v>0</v>
      </c>
      <c r="AB295" s="150">
        <v>1</v>
      </c>
      <c r="AC295" s="150">
        <v>1</v>
      </c>
      <c r="AD295" s="148" t="s">
        <v>104</v>
      </c>
      <c r="AE295" s="148" t="s">
        <v>303</v>
      </c>
      <c r="AF295" s="148" t="s">
        <v>104</v>
      </c>
      <c r="AG295" s="148" t="s">
        <v>104</v>
      </c>
      <c r="AI295" s="153" t="s">
        <v>115</v>
      </c>
      <c r="AJ295" s="158"/>
      <c r="AK295" s="158"/>
      <c r="AL295" s="158"/>
      <c r="AM295" s="158"/>
      <c r="AN295" s="158"/>
      <c r="AO295" s="158"/>
      <c r="AP295" s="158"/>
      <c r="AQ295" s="158"/>
      <c r="AR295" s="158"/>
      <c r="AS295" s="158"/>
      <c r="AT295" s="158"/>
      <c r="AU295" s="156">
        <f t="shared" si="5"/>
        <v>0</v>
      </c>
    </row>
    <row r="296" spans="1:47" s="156" customFormat="1" x14ac:dyDescent="0.25">
      <c r="A296" s="156">
        <v>306</v>
      </c>
      <c r="B296" s="148" t="s">
        <v>1869</v>
      </c>
      <c r="C296" s="150" t="s">
        <v>1710</v>
      </c>
      <c r="E296" s="148" t="s">
        <v>1870</v>
      </c>
      <c r="F296" s="148" t="s">
        <v>1871</v>
      </c>
      <c r="G296" s="150">
        <v>2901</v>
      </c>
      <c r="H296" s="148" t="s">
        <v>104</v>
      </c>
      <c r="I296" s="148" t="s">
        <v>1872</v>
      </c>
      <c r="J296" s="148" t="s">
        <v>104</v>
      </c>
      <c r="K296" s="148" t="s">
        <v>1873</v>
      </c>
      <c r="L296" s="148" t="s">
        <v>327</v>
      </c>
      <c r="M296" s="148" t="s">
        <v>1280</v>
      </c>
      <c r="N296" s="148" t="s">
        <v>104</v>
      </c>
      <c r="P296" s="150">
        <v>1</v>
      </c>
      <c r="Q296" s="148" t="s">
        <v>1874</v>
      </c>
      <c r="R296" s="150">
        <v>0</v>
      </c>
      <c r="S296" s="150">
        <v>0</v>
      </c>
      <c r="T296" s="150">
        <v>1</v>
      </c>
      <c r="U296" s="150">
        <v>1</v>
      </c>
      <c r="W296" s="150">
        <v>0</v>
      </c>
      <c r="X296" s="150">
        <v>1</v>
      </c>
      <c r="Y296" s="150">
        <v>1</v>
      </c>
      <c r="Z296" s="150">
        <v>0</v>
      </c>
      <c r="AA296" s="150">
        <v>0</v>
      </c>
      <c r="AB296" s="150">
        <v>1</v>
      </c>
      <c r="AC296" s="150">
        <v>1</v>
      </c>
      <c r="AD296" s="148" t="s">
        <v>104</v>
      </c>
      <c r="AE296" s="148" t="s">
        <v>108</v>
      </c>
      <c r="AF296" s="148" t="s">
        <v>104</v>
      </c>
      <c r="AG296" s="148" t="s">
        <v>104</v>
      </c>
      <c r="AI296" s="153" t="s">
        <v>115</v>
      </c>
      <c r="AJ296" s="158"/>
      <c r="AK296" s="158"/>
      <c r="AL296" s="158"/>
      <c r="AM296" s="158"/>
      <c r="AN296" s="158"/>
      <c r="AO296" s="158"/>
      <c r="AP296" s="158"/>
      <c r="AQ296" s="158"/>
      <c r="AR296" s="158"/>
      <c r="AS296" s="158"/>
      <c r="AT296" s="158"/>
      <c r="AU296" s="156">
        <f t="shared" si="5"/>
        <v>0</v>
      </c>
    </row>
    <row r="297" spans="1:47" s="156" customFormat="1" ht="30" x14ac:dyDescent="0.25">
      <c r="A297" s="156">
        <v>307</v>
      </c>
      <c r="B297" s="148" t="s">
        <v>1875</v>
      </c>
      <c r="C297" s="150" t="s">
        <v>1710</v>
      </c>
      <c r="E297" s="148" t="s">
        <v>1876</v>
      </c>
      <c r="F297" s="148" t="s">
        <v>1877</v>
      </c>
      <c r="G297" s="150">
        <v>2902</v>
      </c>
      <c r="H297" s="148" t="s">
        <v>104</v>
      </c>
      <c r="I297" s="148" t="s">
        <v>588</v>
      </c>
      <c r="J297" s="148" t="s">
        <v>104</v>
      </c>
      <c r="K297" s="148" t="s">
        <v>1878</v>
      </c>
      <c r="L297" s="148" t="s">
        <v>104</v>
      </c>
      <c r="M297" s="148" t="s">
        <v>1242</v>
      </c>
      <c r="N297" s="148" t="s">
        <v>107</v>
      </c>
      <c r="P297" s="150">
        <v>1</v>
      </c>
      <c r="Q297" s="148" t="s">
        <v>1879</v>
      </c>
      <c r="R297" s="150">
        <v>0</v>
      </c>
      <c r="S297" s="150">
        <v>0</v>
      </c>
      <c r="T297" s="150">
        <v>1</v>
      </c>
      <c r="U297" s="150">
        <v>1</v>
      </c>
      <c r="W297" s="150">
        <v>0</v>
      </c>
      <c r="X297" s="150">
        <v>1</v>
      </c>
      <c r="Y297" s="150">
        <v>1</v>
      </c>
      <c r="Z297" s="150">
        <v>0</v>
      </c>
      <c r="AA297" s="150">
        <v>0</v>
      </c>
      <c r="AB297" s="150">
        <v>1</v>
      </c>
      <c r="AC297" s="150">
        <v>1</v>
      </c>
      <c r="AD297" s="148" t="s">
        <v>104</v>
      </c>
      <c r="AE297" s="148" t="s">
        <v>183</v>
      </c>
      <c r="AF297" s="148" t="s">
        <v>104</v>
      </c>
      <c r="AG297" s="148" t="s">
        <v>104</v>
      </c>
      <c r="AI297" s="153" t="s">
        <v>115</v>
      </c>
      <c r="AJ297" s="158"/>
      <c r="AK297" s="158"/>
      <c r="AL297" s="158"/>
      <c r="AM297" s="158"/>
      <c r="AN297" s="158"/>
      <c r="AO297" s="158"/>
      <c r="AP297" s="158"/>
      <c r="AQ297" s="158"/>
      <c r="AR297" s="158"/>
      <c r="AS297" s="158"/>
      <c r="AT297" s="158"/>
      <c r="AU297" s="156">
        <f t="shared" ref="AU297:AU309" si="6">SUM(AJ297:AT297)</f>
        <v>0</v>
      </c>
    </row>
    <row r="298" spans="1:47" s="156" customFormat="1" ht="45" x14ac:dyDescent="0.25">
      <c r="A298" s="156">
        <v>309</v>
      </c>
      <c r="B298" s="148" t="s">
        <v>1884</v>
      </c>
      <c r="C298" s="150" t="s">
        <v>974</v>
      </c>
      <c r="E298" s="148" t="s">
        <v>1885</v>
      </c>
      <c r="F298" s="148" t="s">
        <v>1886</v>
      </c>
      <c r="G298" s="150">
        <v>2904</v>
      </c>
      <c r="H298" s="148" t="s">
        <v>104</v>
      </c>
      <c r="I298" s="148" t="s">
        <v>1887</v>
      </c>
      <c r="J298" s="148" t="s">
        <v>104</v>
      </c>
      <c r="K298" s="148" t="s">
        <v>1819</v>
      </c>
      <c r="L298" s="148" t="s">
        <v>282</v>
      </c>
      <c r="M298" s="148" t="s">
        <v>1280</v>
      </c>
      <c r="N298" s="148" t="s">
        <v>104</v>
      </c>
      <c r="P298" s="150">
        <v>1</v>
      </c>
      <c r="Q298" s="148" t="s">
        <v>1888</v>
      </c>
      <c r="R298" s="150">
        <v>0</v>
      </c>
      <c r="S298" s="150">
        <v>0</v>
      </c>
      <c r="T298" s="150">
        <v>1</v>
      </c>
      <c r="U298" s="150">
        <v>1</v>
      </c>
      <c r="W298" s="150">
        <v>0</v>
      </c>
      <c r="X298" s="150">
        <v>1</v>
      </c>
      <c r="Y298" s="150">
        <v>1</v>
      </c>
      <c r="Z298" s="150">
        <v>0</v>
      </c>
      <c r="AA298" s="150">
        <v>1</v>
      </c>
      <c r="AB298" s="150">
        <v>2</v>
      </c>
      <c r="AC298" s="150">
        <v>1</v>
      </c>
      <c r="AD298" s="148" t="s">
        <v>104</v>
      </c>
      <c r="AE298" s="148" t="s">
        <v>200</v>
      </c>
      <c r="AF298" s="148" t="s">
        <v>104</v>
      </c>
      <c r="AG298" s="148" t="s">
        <v>104</v>
      </c>
      <c r="AI298" s="153" t="s">
        <v>115</v>
      </c>
      <c r="AJ298" s="158"/>
      <c r="AK298" s="158"/>
      <c r="AL298" s="158"/>
      <c r="AM298" s="158"/>
      <c r="AN298" s="158"/>
      <c r="AO298" s="158"/>
      <c r="AP298" s="158"/>
      <c r="AQ298" s="158"/>
      <c r="AR298" s="158"/>
      <c r="AS298" s="158"/>
      <c r="AT298" s="158"/>
      <c r="AU298" s="156">
        <f t="shared" si="6"/>
        <v>0</v>
      </c>
    </row>
    <row r="299" spans="1:47" s="156" customFormat="1" ht="45" x14ac:dyDescent="0.25">
      <c r="A299" s="156">
        <v>310</v>
      </c>
      <c r="B299" s="148" t="s">
        <v>1889</v>
      </c>
      <c r="C299" s="150" t="s">
        <v>1710</v>
      </c>
      <c r="E299" s="148" t="s">
        <v>1890</v>
      </c>
      <c r="F299" s="148" t="s">
        <v>1891</v>
      </c>
      <c r="G299" s="150">
        <v>2905</v>
      </c>
      <c r="H299" s="148" t="s">
        <v>104</v>
      </c>
      <c r="I299" s="148" t="s">
        <v>1892</v>
      </c>
      <c r="J299" s="148" t="s">
        <v>104</v>
      </c>
      <c r="K299" s="148" t="s">
        <v>1019</v>
      </c>
      <c r="L299" s="148" t="s">
        <v>327</v>
      </c>
      <c r="M299" s="148" t="s">
        <v>1280</v>
      </c>
      <c r="N299" s="148" t="s">
        <v>104</v>
      </c>
      <c r="P299" s="150">
        <v>1</v>
      </c>
      <c r="Q299" s="148" t="s">
        <v>1893</v>
      </c>
      <c r="R299" s="150">
        <v>0</v>
      </c>
      <c r="S299" s="150">
        <v>0</v>
      </c>
      <c r="T299" s="150">
        <v>0</v>
      </c>
      <c r="U299" s="150">
        <v>0</v>
      </c>
      <c r="W299" s="150">
        <v>1</v>
      </c>
      <c r="X299" s="150">
        <v>0</v>
      </c>
      <c r="Y299" s="150">
        <v>1</v>
      </c>
      <c r="Z299" s="150">
        <v>0</v>
      </c>
      <c r="AA299" s="150">
        <v>1</v>
      </c>
      <c r="AB299" s="150">
        <v>2</v>
      </c>
      <c r="AC299" s="150">
        <v>1</v>
      </c>
      <c r="AD299" s="148" t="s">
        <v>104</v>
      </c>
      <c r="AE299" s="148" t="s">
        <v>200</v>
      </c>
      <c r="AF299" s="148" t="s">
        <v>104</v>
      </c>
      <c r="AG299" s="148" t="s">
        <v>104</v>
      </c>
      <c r="AI299" s="153" t="s">
        <v>115</v>
      </c>
      <c r="AJ299" s="158"/>
      <c r="AK299" s="158"/>
      <c r="AL299" s="158"/>
      <c r="AM299" s="158"/>
      <c r="AN299" s="158"/>
      <c r="AO299" s="158"/>
      <c r="AP299" s="158"/>
      <c r="AQ299" s="158"/>
      <c r="AR299" s="158"/>
      <c r="AS299" s="158"/>
      <c r="AT299" s="158"/>
      <c r="AU299" s="156">
        <f t="shared" si="6"/>
        <v>0</v>
      </c>
    </row>
    <row r="300" spans="1:47" s="156" customFormat="1" ht="60" x14ac:dyDescent="0.25">
      <c r="A300" s="156">
        <v>312</v>
      </c>
      <c r="B300" s="148" t="s">
        <v>1898</v>
      </c>
      <c r="C300" s="150" t="s">
        <v>1710</v>
      </c>
      <c r="E300" s="148" t="s">
        <v>1899</v>
      </c>
      <c r="F300" s="148" t="s">
        <v>1900</v>
      </c>
      <c r="G300" s="150">
        <v>2907</v>
      </c>
      <c r="H300" s="148" t="s">
        <v>104</v>
      </c>
      <c r="I300" s="148" t="s">
        <v>1901</v>
      </c>
      <c r="J300" s="148" t="s">
        <v>104</v>
      </c>
      <c r="K300" s="148" t="s">
        <v>359</v>
      </c>
      <c r="L300" s="148" t="s">
        <v>615</v>
      </c>
      <c r="M300" s="148" t="s">
        <v>1280</v>
      </c>
      <c r="N300" s="148" t="s">
        <v>104</v>
      </c>
      <c r="P300" s="150">
        <v>1</v>
      </c>
      <c r="Q300" s="148" t="s">
        <v>1902</v>
      </c>
      <c r="R300" s="150">
        <v>0</v>
      </c>
      <c r="S300" s="150">
        <v>0</v>
      </c>
      <c r="T300" s="150">
        <v>0</v>
      </c>
      <c r="U300" s="150">
        <v>0</v>
      </c>
      <c r="W300" s="150">
        <v>1</v>
      </c>
      <c r="X300" s="150">
        <v>0</v>
      </c>
      <c r="Y300" s="150">
        <v>1</v>
      </c>
      <c r="Z300" s="150">
        <v>0</v>
      </c>
      <c r="AA300" s="150">
        <v>0</v>
      </c>
      <c r="AB300" s="150">
        <v>1</v>
      </c>
      <c r="AC300" s="150">
        <v>1</v>
      </c>
      <c r="AD300" s="148" t="s">
        <v>104</v>
      </c>
      <c r="AE300" s="148" t="s">
        <v>303</v>
      </c>
      <c r="AF300" s="148" t="s">
        <v>104</v>
      </c>
      <c r="AG300" s="148" t="s">
        <v>104</v>
      </c>
      <c r="AI300" s="153" t="s">
        <v>115</v>
      </c>
      <c r="AJ300" s="158"/>
      <c r="AK300" s="158"/>
      <c r="AL300" s="158"/>
      <c r="AM300" s="158"/>
      <c r="AN300" s="158"/>
      <c r="AO300" s="158"/>
      <c r="AP300" s="158"/>
      <c r="AQ300" s="158"/>
      <c r="AR300" s="158"/>
      <c r="AS300" s="158"/>
      <c r="AT300" s="158"/>
      <c r="AU300" s="156">
        <f t="shared" si="6"/>
        <v>0</v>
      </c>
    </row>
    <row r="301" spans="1:47" s="156" customFormat="1" ht="60" x14ac:dyDescent="0.25">
      <c r="A301" s="156">
        <v>313</v>
      </c>
      <c r="B301" s="148" t="s">
        <v>1274</v>
      </c>
      <c r="C301" s="150" t="s">
        <v>1710</v>
      </c>
      <c r="E301" s="148" t="s">
        <v>1903</v>
      </c>
      <c r="F301" s="148" t="s">
        <v>1904</v>
      </c>
      <c r="G301" s="150">
        <v>2909</v>
      </c>
      <c r="H301" s="148" t="s">
        <v>104</v>
      </c>
      <c r="I301" s="148" t="s">
        <v>1905</v>
      </c>
      <c r="J301" s="148" t="s">
        <v>104</v>
      </c>
      <c r="K301" s="148" t="s">
        <v>1906</v>
      </c>
      <c r="L301" s="148" t="s">
        <v>327</v>
      </c>
      <c r="M301" s="148" t="s">
        <v>1280</v>
      </c>
      <c r="N301" s="148" t="s">
        <v>104</v>
      </c>
      <c r="P301" s="150">
        <v>1</v>
      </c>
      <c r="Q301" s="148" t="s">
        <v>1902</v>
      </c>
      <c r="R301" s="150">
        <v>0</v>
      </c>
      <c r="S301" s="150">
        <v>0</v>
      </c>
      <c r="T301" s="150">
        <v>0</v>
      </c>
      <c r="U301" s="150">
        <v>0</v>
      </c>
      <c r="W301" s="150">
        <v>1</v>
      </c>
      <c r="X301" s="150">
        <v>0</v>
      </c>
      <c r="Y301" s="150">
        <v>1</v>
      </c>
      <c r="Z301" s="150">
        <v>0</v>
      </c>
      <c r="AA301" s="150">
        <v>0</v>
      </c>
      <c r="AB301" s="150">
        <v>1</v>
      </c>
      <c r="AC301" s="150">
        <v>1</v>
      </c>
      <c r="AD301" s="148" t="s">
        <v>104</v>
      </c>
      <c r="AE301" s="148" t="s">
        <v>303</v>
      </c>
      <c r="AF301" s="148" t="s">
        <v>104</v>
      </c>
      <c r="AG301" s="148" t="s">
        <v>104</v>
      </c>
      <c r="AI301" s="153" t="s">
        <v>115</v>
      </c>
      <c r="AJ301" s="158"/>
      <c r="AK301" s="158"/>
      <c r="AL301" s="158"/>
      <c r="AM301" s="158"/>
      <c r="AN301" s="158"/>
      <c r="AO301" s="158"/>
      <c r="AP301" s="158"/>
      <c r="AQ301" s="158"/>
      <c r="AR301" s="158"/>
      <c r="AS301" s="158"/>
      <c r="AT301" s="158"/>
      <c r="AU301" s="156">
        <f t="shared" si="6"/>
        <v>0</v>
      </c>
    </row>
    <row r="302" spans="1:47" s="156" customFormat="1" ht="60" x14ac:dyDescent="0.25">
      <c r="A302" s="156">
        <v>314</v>
      </c>
      <c r="B302" s="148" t="s">
        <v>1907</v>
      </c>
      <c r="C302" s="150" t="s">
        <v>1710</v>
      </c>
      <c r="E302" s="148" t="s">
        <v>1908</v>
      </c>
      <c r="F302" s="148" t="s">
        <v>1909</v>
      </c>
      <c r="G302" s="150">
        <v>2910</v>
      </c>
      <c r="H302" s="148" t="s">
        <v>104</v>
      </c>
      <c r="I302" s="148" t="s">
        <v>1798</v>
      </c>
      <c r="J302" s="148" t="s">
        <v>104</v>
      </c>
      <c r="K302" s="148" t="s">
        <v>1910</v>
      </c>
      <c r="L302" s="148" t="s">
        <v>104</v>
      </c>
      <c r="M302" s="148" t="s">
        <v>959</v>
      </c>
      <c r="N302" s="148" t="s">
        <v>127</v>
      </c>
      <c r="P302" s="150">
        <v>1</v>
      </c>
      <c r="Q302" s="148" t="s">
        <v>309</v>
      </c>
      <c r="R302" s="150">
        <v>0</v>
      </c>
      <c r="S302" s="150">
        <v>0</v>
      </c>
      <c r="T302" s="150">
        <v>1</v>
      </c>
      <c r="U302" s="150">
        <v>1</v>
      </c>
      <c r="W302" s="150">
        <v>0</v>
      </c>
      <c r="X302" s="150">
        <v>1</v>
      </c>
      <c r="Y302" s="150">
        <v>1</v>
      </c>
      <c r="Z302" s="150">
        <v>0</v>
      </c>
      <c r="AA302" s="150">
        <v>0</v>
      </c>
      <c r="AB302" s="150">
        <v>1</v>
      </c>
      <c r="AC302" s="150">
        <v>1</v>
      </c>
      <c r="AD302" s="148" t="s">
        <v>104</v>
      </c>
      <c r="AE302" s="148" t="s">
        <v>303</v>
      </c>
      <c r="AF302" s="148" t="s">
        <v>104</v>
      </c>
      <c r="AG302" s="148" t="s">
        <v>104</v>
      </c>
      <c r="AI302" s="153" t="s">
        <v>115</v>
      </c>
      <c r="AJ302" s="158"/>
      <c r="AK302" s="158"/>
      <c r="AL302" s="158"/>
      <c r="AM302" s="158"/>
      <c r="AN302" s="158"/>
      <c r="AO302" s="158"/>
      <c r="AP302" s="158"/>
      <c r="AQ302" s="158"/>
      <c r="AR302" s="158"/>
      <c r="AS302" s="158"/>
      <c r="AT302" s="158"/>
      <c r="AU302" s="156">
        <f t="shared" si="6"/>
        <v>0</v>
      </c>
    </row>
    <row r="303" spans="1:47" s="156" customFormat="1" ht="30" x14ac:dyDescent="0.25">
      <c r="A303" s="156">
        <v>317</v>
      </c>
      <c r="B303" s="148" t="s">
        <v>1921</v>
      </c>
      <c r="C303" s="150" t="s">
        <v>1710</v>
      </c>
      <c r="E303" s="148" t="s">
        <v>1922</v>
      </c>
      <c r="F303" s="148" t="s">
        <v>1923</v>
      </c>
      <c r="G303" s="150">
        <v>2913</v>
      </c>
      <c r="H303" s="148" t="s">
        <v>104</v>
      </c>
      <c r="I303" s="148" t="s">
        <v>740</v>
      </c>
      <c r="J303" s="148" t="s">
        <v>104</v>
      </c>
      <c r="K303" s="148" t="s">
        <v>1924</v>
      </c>
      <c r="L303" s="148" t="s">
        <v>104</v>
      </c>
      <c r="M303" s="148" t="s">
        <v>944</v>
      </c>
      <c r="N303" s="148" t="s">
        <v>127</v>
      </c>
      <c r="P303" s="150">
        <v>1</v>
      </c>
      <c r="Q303" s="148" t="s">
        <v>1925</v>
      </c>
      <c r="R303" s="150">
        <v>0</v>
      </c>
      <c r="S303" s="150">
        <v>0</v>
      </c>
      <c r="T303" s="150">
        <v>1</v>
      </c>
      <c r="U303" s="150">
        <v>1</v>
      </c>
      <c r="W303" s="150">
        <v>0</v>
      </c>
      <c r="X303" s="150">
        <v>1</v>
      </c>
      <c r="Y303" s="150">
        <v>1</v>
      </c>
      <c r="Z303" s="150">
        <v>1</v>
      </c>
      <c r="AA303" s="150">
        <v>0</v>
      </c>
      <c r="AB303" s="150">
        <v>2</v>
      </c>
      <c r="AC303" s="150">
        <v>1</v>
      </c>
      <c r="AD303" s="148" t="s">
        <v>104</v>
      </c>
      <c r="AE303" s="148" t="s">
        <v>341</v>
      </c>
      <c r="AF303" s="148" t="s">
        <v>104</v>
      </c>
      <c r="AG303" s="148" t="s">
        <v>104</v>
      </c>
      <c r="AI303" s="153" t="s">
        <v>115</v>
      </c>
      <c r="AJ303" s="158"/>
      <c r="AK303" s="158"/>
      <c r="AL303" s="158"/>
      <c r="AM303" s="158"/>
      <c r="AN303" s="158"/>
      <c r="AO303" s="158"/>
      <c r="AP303" s="158"/>
      <c r="AQ303" s="158"/>
      <c r="AR303" s="158"/>
      <c r="AS303" s="158"/>
      <c r="AT303" s="158"/>
      <c r="AU303" s="156">
        <f t="shared" si="6"/>
        <v>0</v>
      </c>
    </row>
    <row r="304" spans="1:47" s="156" customFormat="1" ht="30" x14ac:dyDescent="0.25">
      <c r="A304" s="156">
        <v>318</v>
      </c>
      <c r="B304" s="148" t="s">
        <v>1926</v>
      </c>
      <c r="C304" s="150" t="s">
        <v>1710</v>
      </c>
      <c r="E304" s="148" t="s">
        <v>1927</v>
      </c>
      <c r="F304" s="148" t="s">
        <v>1928</v>
      </c>
      <c r="G304" s="150">
        <v>2914</v>
      </c>
      <c r="H304" s="148" t="s">
        <v>104</v>
      </c>
      <c r="I304" s="148" t="s">
        <v>1259</v>
      </c>
      <c r="J304" s="148" t="s">
        <v>104</v>
      </c>
      <c r="K304" s="148" t="s">
        <v>1929</v>
      </c>
      <c r="L304" s="148" t="s">
        <v>104</v>
      </c>
      <c r="M304" s="148" t="s">
        <v>970</v>
      </c>
      <c r="N304" s="148" t="s">
        <v>111</v>
      </c>
      <c r="P304" s="150">
        <v>1</v>
      </c>
      <c r="Q304" s="148" t="s">
        <v>1930</v>
      </c>
      <c r="R304" s="150">
        <v>0</v>
      </c>
      <c r="S304" s="150">
        <v>0</v>
      </c>
      <c r="T304" s="150">
        <v>0</v>
      </c>
      <c r="U304" s="150">
        <v>0</v>
      </c>
      <c r="W304" s="150">
        <v>1</v>
      </c>
      <c r="X304" s="150">
        <v>0</v>
      </c>
      <c r="Y304" s="150">
        <v>1</v>
      </c>
      <c r="Z304" s="150">
        <v>0</v>
      </c>
      <c r="AA304" s="150">
        <v>0</v>
      </c>
      <c r="AB304" s="150">
        <v>1</v>
      </c>
      <c r="AC304" s="150">
        <v>1</v>
      </c>
      <c r="AD304" s="148" t="s">
        <v>104</v>
      </c>
      <c r="AE304" s="148" t="s">
        <v>341</v>
      </c>
      <c r="AF304" s="148" t="s">
        <v>104</v>
      </c>
      <c r="AG304" s="148" t="s">
        <v>104</v>
      </c>
      <c r="AI304" s="153" t="s">
        <v>115</v>
      </c>
      <c r="AJ304" s="158"/>
      <c r="AK304" s="158"/>
      <c r="AL304" s="158"/>
      <c r="AM304" s="158"/>
      <c r="AN304" s="158"/>
      <c r="AO304" s="158"/>
      <c r="AP304" s="158"/>
      <c r="AQ304" s="158"/>
      <c r="AR304" s="158"/>
      <c r="AS304" s="158"/>
      <c r="AT304" s="158"/>
      <c r="AU304" s="156">
        <f t="shared" si="6"/>
        <v>0</v>
      </c>
    </row>
    <row r="305" spans="1:47" s="156" customFormat="1" ht="30" x14ac:dyDescent="0.25">
      <c r="A305" s="156">
        <v>319</v>
      </c>
      <c r="B305" s="148" t="s">
        <v>1112</v>
      </c>
      <c r="C305" s="150" t="s">
        <v>1710</v>
      </c>
      <c r="E305" s="148" t="s">
        <v>1931</v>
      </c>
      <c r="F305" s="148" t="s">
        <v>1932</v>
      </c>
      <c r="G305" s="150">
        <v>2916</v>
      </c>
      <c r="H305" s="148" t="s">
        <v>104</v>
      </c>
      <c r="I305" s="148" t="s">
        <v>603</v>
      </c>
      <c r="J305" s="148" t="s">
        <v>104</v>
      </c>
      <c r="K305" s="148" t="s">
        <v>1933</v>
      </c>
      <c r="L305" s="148" t="s">
        <v>104</v>
      </c>
      <c r="M305" s="148" t="s">
        <v>970</v>
      </c>
      <c r="N305" s="148" t="s">
        <v>111</v>
      </c>
      <c r="P305" s="150">
        <v>1</v>
      </c>
      <c r="Q305" s="148" t="s">
        <v>1934</v>
      </c>
      <c r="R305" s="150">
        <v>0</v>
      </c>
      <c r="S305" s="150">
        <v>0</v>
      </c>
      <c r="T305" s="150">
        <v>0</v>
      </c>
      <c r="U305" s="150">
        <v>0</v>
      </c>
      <c r="W305" s="150">
        <v>1</v>
      </c>
      <c r="X305" s="150">
        <v>0</v>
      </c>
      <c r="Y305" s="150">
        <v>1</v>
      </c>
      <c r="Z305" s="150">
        <v>1</v>
      </c>
      <c r="AA305" s="150">
        <v>0</v>
      </c>
      <c r="AB305" s="150">
        <v>2</v>
      </c>
      <c r="AC305" s="150">
        <v>1</v>
      </c>
      <c r="AD305" s="148" t="s">
        <v>104</v>
      </c>
      <c r="AE305" s="148" t="s">
        <v>341</v>
      </c>
      <c r="AF305" s="148" t="s">
        <v>104</v>
      </c>
      <c r="AG305" s="148" t="s">
        <v>104</v>
      </c>
      <c r="AI305" s="153" t="s">
        <v>115</v>
      </c>
      <c r="AJ305" s="158"/>
      <c r="AK305" s="158"/>
      <c r="AL305" s="158"/>
      <c r="AM305" s="158"/>
      <c r="AN305" s="158"/>
      <c r="AO305" s="158"/>
      <c r="AP305" s="158"/>
      <c r="AQ305" s="158"/>
      <c r="AR305" s="158"/>
      <c r="AS305" s="158"/>
      <c r="AT305" s="158"/>
      <c r="AU305" s="156">
        <f t="shared" si="6"/>
        <v>0</v>
      </c>
    </row>
    <row r="306" spans="1:47" s="156" customFormat="1" ht="30" x14ac:dyDescent="0.25">
      <c r="A306" s="156">
        <v>322</v>
      </c>
      <c r="B306" s="148" t="s">
        <v>1944</v>
      </c>
      <c r="C306" s="150" t="s">
        <v>1710</v>
      </c>
      <c r="E306" s="148" t="s">
        <v>1945</v>
      </c>
      <c r="F306" s="148" t="s">
        <v>1946</v>
      </c>
      <c r="G306" s="150">
        <v>2919</v>
      </c>
      <c r="H306" s="148" t="s">
        <v>104</v>
      </c>
      <c r="I306" s="148" t="s">
        <v>1947</v>
      </c>
      <c r="J306" s="148" t="s">
        <v>104</v>
      </c>
      <c r="K306" s="148" t="s">
        <v>1948</v>
      </c>
      <c r="L306" s="148" t="s">
        <v>697</v>
      </c>
      <c r="M306" s="148" t="s">
        <v>32</v>
      </c>
      <c r="N306" s="148" t="s">
        <v>104</v>
      </c>
      <c r="P306" s="150">
        <v>1</v>
      </c>
      <c r="Q306" s="148" t="s">
        <v>1949</v>
      </c>
      <c r="R306" s="150">
        <v>0</v>
      </c>
      <c r="S306" s="150">
        <v>0</v>
      </c>
      <c r="T306" s="150">
        <v>0</v>
      </c>
      <c r="U306" s="150">
        <v>0</v>
      </c>
      <c r="W306" s="150">
        <v>1</v>
      </c>
      <c r="X306" s="150">
        <v>0</v>
      </c>
      <c r="Y306" s="150">
        <v>1</v>
      </c>
      <c r="Z306" s="150">
        <v>0</v>
      </c>
      <c r="AA306" s="150">
        <v>0</v>
      </c>
      <c r="AB306" s="150">
        <v>1</v>
      </c>
      <c r="AC306" s="150">
        <v>1</v>
      </c>
      <c r="AD306" s="148" t="s">
        <v>104</v>
      </c>
      <c r="AE306" s="148" t="s">
        <v>212</v>
      </c>
      <c r="AF306" s="148" t="s">
        <v>104</v>
      </c>
      <c r="AG306" s="148" t="s">
        <v>104</v>
      </c>
      <c r="AI306" s="153" t="s">
        <v>115</v>
      </c>
      <c r="AJ306" s="158"/>
      <c r="AK306" s="158"/>
      <c r="AL306" s="158"/>
      <c r="AM306" s="158"/>
      <c r="AN306" s="158"/>
      <c r="AO306" s="158"/>
      <c r="AP306" s="158"/>
      <c r="AQ306" s="158"/>
      <c r="AR306" s="158"/>
      <c r="AS306" s="158"/>
      <c r="AT306" s="158"/>
      <c r="AU306" s="156">
        <f t="shared" si="6"/>
        <v>0</v>
      </c>
    </row>
    <row r="307" spans="1:47" s="156" customFormat="1" ht="30" x14ac:dyDescent="0.25">
      <c r="A307" s="156">
        <v>325</v>
      </c>
      <c r="B307" s="148" t="s">
        <v>1959</v>
      </c>
      <c r="C307" s="150" t="s">
        <v>1710</v>
      </c>
      <c r="E307" s="148" t="s">
        <v>1960</v>
      </c>
      <c r="F307" s="148" t="s">
        <v>1961</v>
      </c>
      <c r="G307" s="150">
        <v>2923</v>
      </c>
      <c r="H307" s="148" t="s">
        <v>104</v>
      </c>
      <c r="I307" s="148" t="s">
        <v>1962</v>
      </c>
      <c r="J307" s="148" t="s">
        <v>104</v>
      </c>
      <c r="K307" s="148" t="s">
        <v>1528</v>
      </c>
      <c r="L307" s="148" t="s">
        <v>1963</v>
      </c>
      <c r="M307" s="148" t="s">
        <v>1280</v>
      </c>
      <c r="N307" s="148" t="s">
        <v>104</v>
      </c>
      <c r="P307" s="150">
        <v>1</v>
      </c>
      <c r="Q307" s="148" t="s">
        <v>1964</v>
      </c>
      <c r="R307" s="150">
        <v>0</v>
      </c>
      <c r="S307" s="150">
        <v>0</v>
      </c>
      <c r="T307" s="150">
        <v>0</v>
      </c>
      <c r="U307" s="150">
        <v>0</v>
      </c>
      <c r="W307" s="150">
        <v>1</v>
      </c>
      <c r="X307" s="150">
        <v>0</v>
      </c>
      <c r="Y307" s="150">
        <v>1</v>
      </c>
      <c r="Z307" s="150">
        <v>0</v>
      </c>
      <c r="AA307" s="150">
        <v>0</v>
      </c>
      <c r="AB307" s="150">
        <v>1</v>
      </c>
      <c r="AC307" s="150">
        <v>1</v>
      </c>
      <c r="AD307" s="148" t="s">
        <v>104</v>
      </c>
      <c r="AE307" s="148" t="s">
        <v>183</v>
      </c>
      <c r="AF307" s="148" t="s">
        <v>104</v>
      </c>
      <c r="AG307" s="148" t="s">
        <v>104</v>
      </c>
      <c r="AI307" s="153" t="s">
        <v>115</v>
      </c>
      <c r="AJ307" s="158"/>
      <c r="AK307" s="158"/>
      <c r="AL307" s="158"/>
      <c r="AM307" s="158"/>
      <c r="AN307" s="158"/>
      <c r="AO307" s="158"/>
      <c r="AP307" s="158"/>
      <c r="AQ307" s="158"/>
      <c r="AR307" s="158"/>
      <c r="AS307" s="158"/>
      <c r="AT307" s="158"/>
      <c r="AU307" s="156">
        <f t="shared" si="6"/>
        <v>0</v>
      </c>
    </row>
    <row r="308" spans="1:47" s="156" customFormat="1" ht="60" x14ac:dyDescent="0.25">
      <c r="A308" s="156">
        <v>326</v>
      </c>
      <c r="B308" s="148" t="s">
        <v>1380</v>
      </c>
      <c r="C308" s="150" t="s">
        <v>1710</v>
      </c>
      <c r="E308" s="148" t="s">
        <v>1965</v>
      </c>
      <c r="F308" s="148" t="s">
        <v>1966</v>
      </c>
      <c r="G308" s="150">
        <v>2924</v>
      </c>
      <c r="H308" s="148" t="s">
        <v>104</v>
      </c>
      <c r="I308" s="148" t="s">
        <v>1967</v>
      </c>
      <c r="J308" s="148" t="s">
        <v>104</v>
      </c>
      <c r="K308" s="148" t="s">
        <v>302</v>
      </c>
      <c r="L308" s="148" t="s">
        <v>104</v>
      </c>
      <c r="M308" s="148" t="s">
        <v>936</v>
      </c>
      <c r="N308" s="148" t="s">
        <v>111</v>
      </c>
      <c r="P308" s="150">
        <v>1</v>
      </c>
      <c r="Q308" s="148" t="s">
        <v>1968</v>
      </c>
      <c r="R308" s="150">
        <v>0</v>
      </c>
      <c r="S308" s="150">
        <v>0</v>
      </c>
      <c r="T308" s="150">
        <v>0</v>
      </c>
      <c r="U308" s="150">
        <v>0</v>
      </c>
      <c r="W308" s="150">
        <v>1</v>
      </c>
      <c r="X308" s="150">
        <v>0</v>
      </c>
      <c r="Y308" s="150">
        <v>1</v>
      </c>
      <c r="Z308" s="150">
        <v>0</v>
      </c>
      <c r="AA308" s="150">
        <v>0</v>
      </c>
      <c r="AB308" s="150">
        <v>1</v>
      </c>
      <c r="AC308" s="150">
        <v>1</v>
      </c>
      <c r="AD308" s="148" t="s">
        <v>104</v>
      </c>
      <c r="AE308" s="148" t="s">
        <v>303</v>
      </c>
      <c r="AF308" s="148" t="s">
        <v>104</v>
      </c>
      <c r="AG308" s="148" t="s">
        <v>104</v>
      </c>
      <c r="AI308" s="153" t="s">
        <v>115</v>
      </c>
      <c r="AJ308" s="158"/>
      <c r="AK308" s="158"/>
      <c r="AL308" s="158"/>
      <c r="AM308" s="158"/>
      <c r="AN308" s="158"/>
      <c r="AO308" s="158"/>
      <c r="AP308" s="158"/>
      <c r="AQ308" s="158"/>
      <c r="AR308" s="158"/>
      <c r="AS308" s="158"/>
      <c r="AT308" s="158"/>
      <c r="AU308" s="156">
        <f t="shared" si="6"/>
        <v>0</v>
      </c>
    </row>
    <row r="309" spans="1:47" s="156" customFormat="1" ht="60" x14ac:dyDescent="0.25">
      <c r="A309" s="156">
        <v>329</v>
      </c>
      <c r="B309" s="148" t="s">
        <v>1980</v>
      </c>
      <c r="C309" s="150" t="s">
        <v>1710</v>
      </c>
      <c r="E309" s="148" t="s">
        <v>1981</v>
      </c>
      <c r="F309" s="148" t="s">
        <v>1982</v>
      </c>
      <c r="G309" s="150">
        <v>2928</v>
      </c>
      <c r="H309" s="148" t="s">
        <v>104</v>
      </c>
      <c r="I309" s="148" t="s">
        <v>1983</v>
      </c>
      <c r="J309" s="148" t="s">
        <v>104</v>
      </c>
      <c r="K309" s="148" t="s">
        <v>1984</v>
      </c>
      <c r="L309" s="148" t="s">
        <v>104</v>
      </c>
      <c r="M309" s="148" t="s">
        <v>1035</v>
      </c>
      <c r="N309" s="148" t="s">
        <v>127</v>
      </c>
      <c r="P309" s="192">
        <v>1</v>
      </c>
      <c r="Q309" s="148" t="s">
        <v>1985</v>
      </c>
      <c r="R309" s="150">
        <v>0</v>
      </c>
      <c r="S309" s="150">
        <v>0</v>
      </c>
      <c r="T309" s="150">
        <v>0</v>
      </c>
      <c r="U309" s="150">
        <v>0</v>
      </c>
      <c r="W309" s="150">
        <v>1</v>
      </c>
      <c r="X309" s="150">
        <v>0</v>
      </c>
      <c r="Y309" s="150">
        <v>1</v>
      </c>
      <c r="Z309" s="150">
        <v>0</v>
      </c>
      <c r="AA309" s="150">
        <v>0</v>
      </c>
      <c r="AB309" s="150">
        <v>1</v>
      </c>
      <c r="AC309" s="150">
        <v>1</v>
      </c>
      <c r="AD309" s="148" t="s">
        <v>104</v>
      </c>
      <c r="AE309" s="148" t="s">
        <v>303</v>
      </c>
      <c r="AF309" s="148" t="s">
        <v>104</v>
      </c>
      <c r="AG309" s="148" t="s">
        <v>104</v>
      </c>
      <c r="AI309" s="153" t="s">
        <v>115</v>
      </c>
      <c r="AJ309" s="158"/>
      <c r="AK309" s="158"/>
      <c r="AL309" s="158"/>
      <c r="AM309" s="158"/>
      <c r="AN309" s="158"/>
      <c r="AO309" s="158"/>
      <c r="AP309" s="158"/>
      <c r="AQ309" s="158"/>
      <c r="AR309" s="158"/>
      <c r="AS309" s="158"/>
      <c r="AT309" s="158"/>
      <c r="AU309" s="156">
        <f t="shared" si="6"/>
        <v>0</v>
      </c>
    </row>
    <row r="310" spans="1:47" s="156" customFormat="1" ht="30" x14ac:dyDescent="0.25">
      <c r="B310" s="197" t="s">
        <v>2024</v>
      </c>
      <c r="C310" s="184">
        <v>2018</v>
      </c>
      <c r="E310" s="197" t="s">
        <v>2025</v>
      </c>
      <c r="F310" s="197">
        <v>3107</v>
      </c>
      <c r="G310" s="184">
        <v>2920</v>
      </c>
      <c r="H310" s="197"/>
      <c r="I310" s="208" t="s">
        <v>2026</v>
      </c>
      <c r="J310" s="197"/>
      <c r="K310" s="197" t="s">
        <v>608</v>
      </c>
      <c r="L310" s="197"/>
      <c r="M310" s="197" t="s">
        <v>970</v>
      </c>
      <c r="N310" s="197" t="s">
        <v>111</v>
      </c>
      <c r="P310" s="184">
        <v>3</v>
      </c>
      <c r="Q310" s="197" t="s">
        <v>2027</v>
      </c>
      <c r="R310" s="184">
        <v>0</v>
      </c>
      <c r="S310" s="184">
        <v>0</v>
      </c>
      <c r="T310" s="184">
        <v>0</v>
      </c>
      <c r="U310" s="184">
        <v>0</v>
      </c>
      <c r="W310" s="184">
        <v>3</v>
      </c>
      <c r="X310" s="184">
        <v>0</v>
      </c>
      <c r="Y310" s="184">
        <v>3</v>
      </c>
      <c r="Z310" s="184">
        <v>0</v>
      </c>
      <c r="AA310" s="184">
        <v>0</v>
      </c>
      <c r="AB310" s="184">
        <v>3</v>
      </c>
      <c r="AC310" s="184">
        <v>3</v>
      </c>
      <c r="AD310" s="197"/>
      <c r="AE310" s="197" t="s">
        <v>212</v>
      </c>
      <c r="AF310" s="197"/>
      <c r="AG310" s="197"/>
      <c r="AI310" s="197" t="s">
        <v>115</v>
      </c>
      <c r="AJ310" s="158"/>
      <c r="AK310" s="158"/>
      <c r="AL310" s="158"/>
      <c r="AM310" s="158"/>
      <c r="AN310" s="158"/>
      <c r="AO310" s="158"/>
      <c r="AP310" s="158"/>
      <c r="AQ310" s="158"/>
      <c r="AR310" s="158"/>
      <c r="AS310" s="158"/>
      <c r="AT310" s="158"/>
    </row>
    <row r="311" spans="1:47" s="156" customFormat="1" ht="30" x14ac:dyDescent="0.25">
      <c r="B311" s="197" t="s">
        <v>2028</v>
      </c>
      <c r="C311" s="184">
        <v>2018</v>
      </c>
      <c r="E311" s="197" t="s">
        <v>2029</v>
      </c>
      <c r="F311" s="197">
        <v>3121</v>
      </c>
      <c r="G311" s="184">
        <v>2934</v>
      </c>
      <c r="H311" s="197"/>
      <c r="I311" s="208">
        <v>5</v>
      </c>
      <c r="J311" s="197"/>
      <c r="K311" s="197" t="s">
        <v>1260</v>
      </c>
      <c r="L311" s="197"/>
      <c r="M311" s="197" t="s">
        <v>1053</v>
      </c>
      <c r="N311" s="197" t="s">
        <v>127</v>
      </c>
      <c r="P311" s="184">
        <v>2</v>
      </c>
      <c r="Q311" s="197" t="s">
        <v>2030</v>
      </c>
      <c r="R311" s="184">
        <v>0</v>
      </c>
      <c r="S311" s="184">
        <v>0</v>
      </c>
      <c r="T311" s="184">
        <v>0</v>
      </c>
      <c r="U311" s="184">
        <v>0</v>
      </c>
      <c r="W311" s="184">
        <v>2</v>
      </c>
      <c r="X311" s="184">
        <v>0</v>
      </c>
      <c r="Y311" s="184">
        <v>2</v>
      </c>
      <c r="Z311" s="184"/>
      <c r="AA311" s="184"/>
      <c r="AB311" s="184">
        <v>3</v>
      </c>
      <c r="AC311" s="184">
        <v>3</v>
      </c>
      <c r="AD311" s="197"/>
      <c r="AE311" s="197" t="s">
        <v>108</v>
      </c>
      <c r="AF311" s="197"/>
      <c r="AG311" s="197"/>
      <c r="AI311" s="197" t="s">
        <v>151</v>
      </c>
      <c r="AJ311" s="158"/>
      <c r="AK311" s="158"/>
      <c r="AL311" s="158"/>
      <c r="AM311" s="158"/>
      <c r="AN311" s="158"/>
      <c r="AO311" s="158"/>
      <c r="AP311" s="158"/>
      <c r="AQ311" s="158"/>
      <c r="AR311" s="158"/>
      <c r="AS311" s="158"/>
      <c r="AT311" s="158"/>
    </row>
    <row r="312" spans="1:47" s="156" customFormat="1" x14ac:dyDescent="0.25">
      <c r="B312" s="197" t="s">
        <v>2031</v>
      </c>
      <c r="C312" s="184">
        <v>2018</v>
      </c>
      <c r="E312" s="197" t="s">
        <v>2032</v>
      </c>
      <c r="F312" s="197">
        <v>3122</v>
      </c>
      <c r="G312" s="184">
        <v>2935</v>
      </c>
      <c r="H312" s="197"/>
      <c r="I312" s="197">
        <v>396</v>
      </c>
      <c r="J312" s="197"/>
      <c r="K312" s="197" t="s">
        <v>658</v>
      </c>
      <c r="L312" s="197" t="s">
        <v>35</v>
      </c>
      <c r="M312" s="197" t="s">
        <v>944</v>
      </c>
      <c r="N312" s="197"/>
      <c r="P312" s="184">
        <v>2</v>
      </c>
      <c r="Q312" s="197" t="s">
        <v>2033</v>
      </c>
      <c r="R312" s="184">
        <v>0</v>
      </c>
      <c r="S312" s="184">
        <v>0</v>
      </c>
      <c r="T312" s="184">
        <v>2</v>
      </c>
      <c r="U312" s="184">
        <v>2</v>
      </c>
      <c r="W312" s="184">
        <v>0</v>
      </c>
      <c r="X312" s="184">
        <v>2</v>
      </c>
      <c r="Y312" s="184">
        <v>2</v>
      </c>
      <c r="Z312" s="184">
        <v>0</v>
      </c>
      <c r="AA312" s="184">
        <v>0</v>
      </c>
      <c r="AB312" s="184">
        <v>2</v>
      </c>
      <c r="AC312" s="184">
        <v>2</v>
      </c>
      <c r="AD312" s="197"/>
      <c r="AE312" s="197" t="s">
        <v>108</v>
      </c>
      <c r="AF312" s="197"/>
      <c r="AG312" s="197"/>
      <c r="AI312" s="197" t="s">
        <v>151</v>
      </c>
      <c r="AJ312" s="158"/>
      <c r="AK312" s="158"/>
      <c r="AL312" s="158"/>
      <c r="AM312" s="158"/>
      <c r="AN312" s="158"/>
      <c r="AO312" s="158"/>
      <c r="AP312" s="158"/>
      <c r="AQ312" s="158"/>
      <c r="AR312" s="158"/>
      <c r="AS312" s="158"/>
      <c r="AT312" s="158"/>
    </row>
    <row r="313" spans="1:47" s="162" customFormat="1" x14ac:dyDescent="0.25">
      <c r="B313" s="197"/>
      <c r="C313" s="184">
        <v>2018</v>
      </c>
      <c r="E313" s="197" t="s">
        <v>2034</v>
      </c>
      <c r="F313" s="197">
        <v>3123</v>
      </c>
      <c r="G313" s="184">
        <v>2936</v>
      </c>
      <c r="H313" s="197"/>
      <c r="I313" s="197" t="s">
        <v>1503</v>
      </c>
      <c r="J313" s="197"/>
      <c r="K313" s="197" t="s">
        <v>614</v>
      </c>
      <c r="L313" s="197" t="s">
        <v>615</v>
      </c>
      <c r="M313" s="197" t="s">
        <v>1280</v>
      </c>
      <c r="N313" s="197"/>
      <c r="P313" s="184">
        <v>1</v>
      </c>
      <c r="Q313" s="197" t="s">
        <v>2035</v>
      </c>
      <c r="R313" s="184">
        <v>0</v>
      </c>
      <c r="S313" s="184">
        <v>0</v>
      </c>
      <c r="T313" s="184">
        <v>1</v>
      </c>
      <c r="U313" s="184">
        <v>1</v>
      </c>
      <c r="W313" s="184">
        <v>0</v>
      </c>
      <c r="X313" s="184">
        <v>1</v>
      </c>
      <c r="Y313" s="184">
        <v>1</v>
      </c>
      <c r="Z313" s="184">
        <v>0</v>
      </c>
      <c r="AA313" s="184">
        <v>0</v>
      </c>
      <c r="AB313" s="184">
        <v>1</v>
      </c>
      <c r="AC313" s="184">
        <v>1</v>
      </c>
      <c r="AD313" s="197"/>
      <c r="AE313" s="197" t="s">
        <v>108</v>
      </c>
      <c r="AF313" s="197"/>
      <c r="AG313" s="197"/>
      <c r="AI313" s="197" t="s">
        <v>151</v>
      </c>
      <c r="AJ313" s="198"/>
      <c r="AK313" s="198"/>
      <c r="AL313" s="198"/>
      <c r="AM313" s="198"/>
      <c r="AN313" s="198"/>
      <c r="AO313" s="198"/>
      <c r="AP313" s="198"/>
      <c r="AQ313" s="198"/>
      <c r="AR313" s="198"/>
      <c r="AS313" s="198"/>
      <c r="AT313" s="198"/>
    </row>
    <row r="314" spans="1:47" s="156" customFormat="1" x14ac:dyDescent="0.25">
      <c r="B314" s="197"/>
      <c r="C314" s="184"/>
      <c r="E314" s="197"/>
      <c r="F314" s="197"/>
      <c r="G314" s="184"/>
      <c r="H314" s="197"/>
      <c r="I314" s="197"/>
      <c r="J314" s="197"/>
      <c r="K314" s="197"/>
      <c r="L314" s="197"/>
      <c r="M314" s="197"/>
      <c r="N314" s="197"/>
      <c r="P314" s="184"/>
      <c r="Q314" s="197"/>
      <c r="R314" s="184"/>
      <c r="S314" s="184"/>
      <c r="T314" s="184"/>
      <c r="U314" s="184"/>
      <c r="W314" s="184"/>
      <c r="X314" s="184"/>
      <c r="Y314" s="184"/>
      <c r="Z314" s="184"/>
      <c r="AA314" s="184"/>
      <c r="AB314" s="184"/>
      <c r="AC314" s="184"/>
      <c r="AD314" s="197"/>
      <c r="AE314" s="197"/>
      <c r="AF314" s="197"/>
      <c r="AG314" s="197"/>
      <c r="AI314" s="197"/>
      <c r="AJ314" s="164"/>
      <c r="AK314" s="164"/>
      <c r="AL314" s="164"/>
      <c r="AM314" s="164"/>
      <c r="AN314" s="164"/>
      <c r="AO314" s="164"/>
      <c r="AP314" s="164"/>
      <c r="AQ314" s="164"/>
      <c r="AR314" s="164"/>
      <c r="AS314" s="164"/>
      <c r="AT314" s="164"/>
    </row>
    <row r="315" spans="1:47" s="156" customFormat="1" x14ac:dyDescent="0.25">
      <c r="N315" s="160"/>
      <c r="P315" s="194">
        <f>SUM(P59:P313)</f>
        <v>614</v>
      </c>
      <c r="Y315" s="194">
        <f>SUM(Y59:Y313)</f>
        <v>601</v>
      </c>
      <c r="AB315" s="160"/>
      <c r="AI315" s="162"/>
      <c r="AJ315" s="162"/>
      <c r="AK315" s="162"/>
      <c r="AL315" s="162"/>
      <c r="AM315" s="162"/>
      <c r="AN315" s="162"/>
      <c r="AO315" s="162"/>
      <c r="AP315" s="162"/>
      <c r="AQ315" s="162"/>
      <c r="AR315" s="162"/>
      <c r="AS315" s="162"/>
      <c r="AT315" s="162"/>
    </row>
    <row r="316" spans="1:47" s="156" customFormat="1" ht="30" x14ac:dyDescent="0.25">
      <c r="N316" s="160"/>
      <c r="AB316" s="160"/>
      <c r="AI316" s="203" t="s">
        <v>2016</v>
      </c>
      <c r="AJ316" s="204">
        <f>Y315/3</f>
        <v>200.33333333333334</v>
      </c>
      <c r="AK316" s="204">
        <f>Y315/3</f>
        <v>200.33333333333334</v>
      </c>
      <c r="AL316" s="204">
        <f>Y315/3</f>
        <v>200.33333333333334</v>
      </c>
      <c r="AM316" s="162"/>
      <c r="AN316" s="162"/>
      <c r="AO316" s="162"/>
      <c r="AP316" s="162"/>
      <c r="AQ316" s="162"/>
      <c r="AR316" s="162"/>
      <c r="AS316" s="162"/>
      <c r="AT316" s="162"/>
    </row>
    <row r="317" spans="1:47" s="156" customFormat="1" x14ac:dyDescent="0.25">
      <c r="N317" s="160"/>
      <c r="AB317" s="160"/>
      <c r="AI317" s="162"/>
      <c r="AJ317" s="162"/>
      <c r="AK317" s="162"/>
      <c r="AL317" s="162"/>
      <c r="AM317" s="162"/>
      <c r="AN317" s="162"/>
      <c r="AO317" s="162"/>
      <c r="AP317" s="162"/>
      <c r="AQ317" s="162"/>
      <c r="AR317" s="162"/>
      <c r="AS317" s="162"/>
      <c r="AT317" s="162"/>
    </row>
    <row r="318" spans="1:47" s="156" customFormat="1" ht="18.75" x14ac:dyDescent="0.25">
      <c r="N318" s="160" t="s">
        <v>2007</v>
      </c>
      <c r="P318" s="156">
        <f>P56</f>
        <v>6129</v>
      </c>
      <c r="V318" s="156" t="s">
        <v>2009</v>
      </c>
      <c r="Y318" s="156">
        <f>Y56</f>
        <v>5133</v>
      </c>
      <c r="AB318" s="160"/>
      <c r="AI318" s="211" t="s">
        <v>2017</v>
      </c>
      <c r="AJ318" s="212">
        <f t="shared" ref="AJ318:AT318" si="7">SUM(AJ3:AJ54)+AJ316</f>
        <v>1162.3333333333333</v>
      </c>
      <c r="AK318" s="212">
        <f t="shared" si="7"/>
        <v>1040.3333333333333</v>
      </c>
      <c r="AL318" s="212">
        <f t="shared" si="7"/>
        <v>959.33333333333337</v>
      </c>
      <c r="AM318" s="212">
        <f t="shared" si="7"/>
        <v>710</v>
      </c>
      <c r="AN318" s="212">
        <f t="shared" si="7"/>
        <v>502</v>
      </c>
      <c r="AO318" s="212">
        <f t="shared" si="7"/>
        <v>448</v>
      </c>
      <c r="AP318" s="212">
        <f t="shared" si="7"/>
        <v>354</v>
      </c>
      <c r="AQ318" s="212">
        <f t="shared" si="7"/>
        <v>280</v>
      </c>
      <c r="AR318" s="212">
        <f t="shared" si="7"/>
        <v>140</v>
      </c>
      <c r="AS318" s="212">
        <f t="shared" si="7"/>
        <v>100</v>
      </c>
      <c r="AT318" s="212">
        <f t="shared" si="7"/>
        <v>0</v>
      </c>
      <c r="AU318" s="212">
        <f>SUM(AJ318:AT318)</f>
        <v>5696</v>
      </c>
    </row>
    <row r="319" spans="1:47" s="156" customFormat="1" ht="34.5" customHeight="1" x14ac:dyDescent="0.25">
      <c r="N319" s="196" t="s">
        <v>2008</v>
      </c>
      <c r="P319" s="194">
        <f>P315+P318</f>
        <v>6743</v>
      </c>
      <c r="V319" s="195" t="s">
        <v>2008</v>
      </c>
      <c r="Y319" s="194">
        <f>Y315+Y318</f>
        <v>5734</v>
      </c>
      <c r="AB319" s="160"/>
      <c r="AI319" s="162"/>
      <c r="AJ319" s="162"/>
      <c r="AK319" s="162"/>
      <c r="AL319" s="162"/>
      <c r="AM319" s="162"/>
      <c r="AN319" s="162"/>
      <c r="AO319" s="162"/>
      <c r="AP319" s="162"/>
      <c r="AQ319" s="162"/>
      <c r="AR319" s="162"/>
      <c r="AS319" s="162"/>
      <c r="AT319" s="162"/>
    </row>
    <row r="320" spans="1:47" s="156" customFormat="1" x14ac:dyDescent="0.25">
      <c r="N320" s="160"/>
      <c r="AB320" s="160"/>
      <c r="AI320" s="162"/>
      <c r="AJ320" s="162"/>
      <c r="AK320" s="162"/>
      <c r="AL320" s="162"/>
      <c r="AM320" s="162"/>
      <c r="AN320" s="162"/>
      <c r="AO320" s="162"/>
      <c r="AP320" s="162"/>
      <c r="AQ320" s="162"/>
      <c r="AR320" s="162"/>
      <c r="AS320" s="162"/>
      <c r="AT320" s="162"/>
    </row>
    <row r="321" spans="14:46" s="156" customFormat="1" x14ac:dyDescent="0.25">
      <c r="N321" s="160"/>
      <c r="AB321" s="160"/>
      <c r="AI321" s="162"/>
      <c r="AJ321" s="162"/>
      <c r="AK321" s="162"/>
      <c r="AL321" s="162"/>
      <c r="AM321" s="162"/>
      <c r="AN321" s="162"/>
      <c r="AO321" s="162"/>
      <c r="AP321" s="162"/>
      <c r="AQ321" s="162"/>
      <c r="AR321" s="162"/>
      <c r="AS321" s="162"/>
      <c r="AT321" s="162"/>
    </row>
    <row r="322" spans="14:46" s="156" customFormat="1" x14ac:dyDescent="0.25">
      <c r="N322" s="160"/>
      <c r="AB322" s="160"/>
      <c r="AI322" s="162"/>
      <c r="AJ322" s="162"/>
      <c r="AK322" s="162"/>
      <c r="AL322" s="162"/>
      <c r="AM322" s="162"/>
      <c r="AN322" s="162"/>
      <c r="AO322" s="162"/>
      <c r="AP322" s="162"/>
      <c r="AQ322" s="162"/>
      <c r="AR322" s="162"/>
      <c r="AS322" s="162"/>
      <c r="AT322" s="162"/>
    </row>
    <row r="323" spans="14:46" s="156" customFormat="1" x14ac:dyDescent="0.25">
      <c r="N323" s="160"/>
      <c r="AB323" s="160"/>
      <c r="AI323" s="162"/>
      <c r="AJ323" s="162"/>
      <c r="AK323" s="162"/>
      <c r="AL323" s="162"/>
      <c r="AM323" s="162"/>
      <c r="AN323" s="162"/>
      <c r="AO323" s="162"/>
      <c r="AP323" s="162"/>
      <c r="AQ323" s="162"/>
      <c r="AR323" s="162"/>
      <c r="AS323" s="162"/>
      <c r="AT323" s="162"/>
    </row>
    <row r="324" spans="14:46" s="156" customFormat="1" x14ac:dyDescent="0.25">
      <c r="N324" s="160"/>
      <c r="AB324" s="160"/>
      <c r="AI324" s="162"/>
      <c r="AJ324" s="162"/>
      <c r="AK324" s="162"/>
      <c r="AL324" s="162"/>
      <c r="AM324" s="162"/>
      <c r="AN324" s="162"/>
      <c r="AO324" s="162"/>
      <c r="AP324" s="162"/>
      <c r="AQ324" s="162"/>
      <c r="AR324" s="162"/>
      <c r="AS324" s="162"/>
      <c r="AT324" s="162"/>
    </row>
    <row r="325" spans="14:46" s="156" customFormat="1" x14ac:dyDescent="0.25">
      <c r="N325" s="160"/>
      <c r="AB325" s="160"/>
      <c r="AI325" s="162"/>
      <c r="AJ325" s="162"/>
      <c r="AK325" s="162"/>
      <c r="AL325" s="162"/>
      <c r="AM325" s="162"/>
      <c r="AN325" s="162"/>
      <c r="AO325" s="162"/>
      <c r="AP325" s="162"/>
      <c r="AQ325" s="162"/>
      <c r="AR325" s="162"/>
      <c r="AS325" s="162"/>
      <c r="AT325" s="162"/>
    </row>
    <row r="326" spans="14:46" s="156" customFormat="1" x14ac:dyDescent="0.25">
      <c r="N326" s="160"/>
      <c r="AB326" s="160"/>
      <c r="AI326" s="162"/>
      <c r="AJ326" s="162"/>
      <c r="AK326" s="162"/>
      <c r="AL326" s="162"/>
      <c r="AM326" s="162"/>
      <c r="AN326" s="162"/>
      <c r="AO326" s="162"/>
      <c r="AP326" s="162"/>
      <c r="AQ326" s="162"/>
      <c r="AR326" s="162"/>
      <c r="AS326" s="162"/>
      <c r="AT326" s="162"/>
    </row>
    <row r="327" spans="14:46" s="156" customFormat="1" x14ac:dyDescent="0.25">
      <c r="N327" s="160"/>
      <c r="AB327" s="160"/>
      <c r="AI327" s="162"/>
      <c r="AJ327" s="162"/>
      <c r="AK327" s="162"/>
      <c r="AL327" s="162"/>
      <c r="AM327" s="162"/>
      <c r="AN327" s="162"/>
      <c r="AO327" s="162"/>
      <c r="AP327" s="162"/>
      <c r="AQ327" s="162"/>
      <c r="AR327" s="162"/>
      <c r="AS327" s="162"/>
      <c r="AT327" s="162"/>
    </row>
    <row r="328" spans="14:46" s="156" customFormat="1" x14ac:dyDescent="0.25">
      <c r="N328" s="160"/>
      <c r="AB328" s="160"/>
      <c r="AI328" s="162"/>
      <c r="AJ328" s="162"/>
      <c r="AK328" s="162"/>
      <c r="AL328" s="162"/>
      <c r="AM328" s="162"/>
      <c r="AN328" s="162"/>
      <c r="AO328" s="162"/>
      <c r="AP328" s="162"/>
      <c r="AQ328" s="162"/>
      <c r="AR328" s="162"/>
      <c r="AS328" s="162"/>
      <c r="AT328" s="162"/>
    </row>
    <row r="329" spans="14:46" s="156" customFormat="1" x14ac:dyDescent="0.25">
      <c r="N329" s="160"/>
      <c r="AB329" s="160"/>
      <c r="AI329" s="162"/>
      <c r="AJ329" s="162"/>
      <c r="AK329" s="162"/>
      <c r="AL329" s="162"/>
      <c r="AM329" s="162"/>
      <c r="AN329" s="162"/>
      <c r="AO329" s="162"/>
      <c r="AP329" s="162"/>
      <c r="AQ329" s="162"/>
      <c r="AR329" s="162"/>
      <c r="AS329" s="162"/>
      <c r="AT329" s="162"/>
    </row>
    <row r="330" spans="14:46" s="156" customFormat="1" x14ac:dyDescent="0.25">
      <c r="N330" s="160"/>
      <c r="AB330" s="160"/>
      <c r="AI330" s="162"/>
      <c r="AJ330" s="162"/>
      <c r="AK330" s="162"/>
      <c r="AL330" s="162"/>
      <c r="AM330" s="162"/>
      <c r="AN330" s="162"/>
      <c r="AO330" s="162"/>
      <c r="AP330" s="162"/>
      <c r="AQ330" s="162"/>
      <c r="AR330" s="162"/>
      <c r="AS330" s="162"/>
      <c r="AT330" s="162"/>
    </row>
    <row r="331" spans="14:46" s="156" customFormat="1" x14ac:dyDescent="0.25">
      <c r="N331" s="160"/>
      <c r="AB331" s="160"/>
      <c r="AI331" s="162"/>
      <c r="AJ331" s="162"/>
      <c r="AK331" s="162"/>
      <c r="AL331" s="162"/>
      <c r="AM331" s="162"/>
      <c r="AN331" s="162"/>
      <c r="AO331" s="162"/>
      <c r="AP331" s="162"/>
      <c r="AQ331" s="162"/>
      <c r="AR331" s="162"/>
      <c r="AS331" s="162"/>
      <c r="AT331" s="162"/>
    </row>
    <row r="332" spans="14:46" s="156" customFormat="1" x14ac:dyDescent="0.25">
      <c r="N332" s="160"/>
      <c r="AB332" s="160"/>
      <c r="AI332" s="162"/>
      <c r="AJ332" s="162"/>
      <c r="AK332" s="162"/>
      <c r="AL332" s="162"/>
      <c r="AM332" s="162"/>
      <c r="AN332" s="162"/>
      <c r="AO332" s="162"/>
      <c r="AP332" s="162"/>
      <c r="AQ332" s="162"/>
      <c r="AR332" s="162"/>
      <c r="AS332" s="162"/>
      <c r="AT332" s="162"/>
    </row>
    <row r="333" spans="14:46" s="156" customFormat="1" x14ac:dyDescent="0.25">
      <c r="N333" s="160"/>
      <c r="AB333" s="160"/>
      <c r="AI333" s="162"/>
      <c r="AJ333" s="162"/>
      <c r="AK333" s="162"/>
      <c r="AL333" s="162"/>
      <c r="AM333" s="162"/>
      <c r="AN333" s="162"/>
      <c r="AO333" s="162"/>
      <c r="AP333" s="162"/>
      <c r="AQ333" s="162"/>
      <c r="AR333" s="162"/>
      <c r="AS333" s="162"/>
      <c r="AT333" s="162"/>
    </row>
    <row r="334" spans="14:46" s="156" customFormat="1" x14ac:dyDescent="0.25">
      <c r="N334" s="160"/>
      <c r="AB334" s="160"/>
      <c r="AI334" s="162"/>
      <c r="AJ334" s="162"/>
      <c r="AK334" s="162"/>
      <c r="AL334" s="162"/>
      <c r="AM334" s="162"/>
      <c r="AN334" s="162"/>
      <c r="AO334" s="162"/>
      <c r="AP334" s="162"/>
      <c r="AQ334" s="162"/>
      <c r="AR334" s="162"/>
      <c r="AS334" s="162"/>
      <c r="AT334" s="162"/>
    </row>
    <row r="335" spans="14:46" s="156" customFormat="1" x14ac:dyDescent="0.25">
      <c r="N335" s="160"/>
      <c r="AB335" s="160"/>
      <c r="AI335" s="162"/>
      <c r="AJ335" s="162"/>
      <c r="AK335" s="162"/>
      <c r="AL335" s="162"/>
      <c r="AM335" s="162"/>
      <c r="AN335" s="162"/>
      <c r="AO335" s="162"/>
      <c r="AP335" s="162"/>
      <c r="AQ335" s="162"/>
      <c r="AR335" s="162"/>
      <c r="AS335" s="162"/>
      <c r="AT335" s="162"/>
    </row>
    <row r="336" spans="14:46" s="156" customFormat="1" x14ac:dyDescent="0.25">
      <c r="N336" s="160"/>
      <c r="AB336" s="160"/>
      <c r="AI336" s="162"/>
      <c r="AJ336" s="162"/>
      <c r="AK336" s="162"/>
      <c r="AL336" s="162"/>
      <c r="AM336" s="162"/>
      <c r="AN336" s="162"/>
      <c r="AO336" s="162"/>
      <c r="AP336" s="162"/>
      <c r="AQ336" s="162"/>
      <c r="AR336" s="162"/>
      <c r="AS336" s="162"/>
      <c r="AT336" s="162"/>
    </row>
    <row r="337" spans="14:46" s="156" customFormat="1" x14ac:dyDescent="0.25">
      <c r="N337" s="160"/>
      <c r="AB337" s="160"/>
      <c r="AI337" s="162"/>
      <c r="AJ337" s="162"/>
      <c r="AK337" s="162"/>
      <c r="AL337" s="162"/>
      <c r="AM337" s="162"/>
      <c r="AN337" s="162"/>
      <c r="AO337" s="162"/>
      <c r="AP337" s="162"/>
      <c r="AQ337" s="162"/>
      <c r="AR337" s="162"/>
      <c r="AS337" s="162"/>
      <c r="AT337" s="162"/>
    </row>
    <row r="338" spans="14:46" s="156" customFormat="1" x14ac:dyDescent="0.25">
      <c r="N338" s="160"/>
      <c r="AB338" s="160"/>
      <c r="AI338" s="162"/>
      <c r="AJ338" s="162"/>
      <c r="AK338" s="162"/>
      <c r="AL338" s="162"/>
      <c r="AM338" s="162"/>
      <c r="AN338" s="162"/>
      <c r="AO338" s="162"/>
      <c r="AP338" s="162"/>
      <c r="AQ338" s="162"/>
      <c r="AR338" s="162"/>
      <c r="AS338" s="162"/>
      <c r="AT338" s="162"/>
    </row>
    <row r="339" spans="14:46" s="156" customFormat="1" x14ac:dyDescent="0.25">
      <c r="N339" s="160"/>
      <c r="AB339" s="160"/>
      <c r="AI339" s="162"/>
      <c r="AJ339" s="162"/>
      <c r="AK339" s="162"/>
      <c r="AL339" s="162"/>
      <c r="AM339" s="162"/>
      <c r="AN339" s="162"/>
      <c r="AO339" s="162"/>
      <c r="AP339" s="162"/>
      <c r="AQ339" s="162"/>
      <c r="AR339" s="162"/>
      <c r="AS339" s="162"/>
      <c r="AT339" s="162"/>
    </row>
    <row r="340" spans="14:46" s="156" customFormat="1" x14ac:dyDescent="0.25">
      <c r="N340" s="160"/>
      <c r="AB340" s="160"/>
      <c r="AI340" s="162"/>
      <c r="AJ340" s="162"/>
      <c r="AK340" s="162"/>
      <c r="AL340" s="162"/>
      <c r="AM340" s="162"/>
      <c r="AN340" s="162"/>
      <c r="AO340" s="162"/>
      <c r="AP340" s="162"/>
      <c r="AQ340" s="162"/>
      <c r="AR340" s="162"/>
      <c r="AS340" s="162"/>
      <c r="AT340" s="162"/>
    </row>
    <row r="341" spans="14:46" s="156" customFormat="1" x14ac:dyDescent="0.25">
      <c r="N341" s="160"/>
      <c r="AB341" s="160"/>
      <c r="AI341" s="162"/>
      <c r="AJ341" s="162"/>
      <c r="AK341" s="162"/>
      <c r="AL341" s="162"/>
      <c r="AM341" s="162"/>
      <c r="AN341" s="162"/>
      <c r="AO341" s="162"/>
      <c r="AP341" s="162"/>
      <c r="AQ341" s="162"/>
      <c r="AR341" s="162"/>
      <c r="AS341" s="162"/>
      <c r="AT341" s="162"/>
    </row>
    <row r="342" spans="14:46" s="156" customFormat="1" x14ac:dyDescent="0.25">
      <c r="N342" s="160"/>
      <c r="AB342" s="160"/>
      <c r="AI342" s="162"/>
      <c r="AJ342" s="162"/>
      <c r="AK342" s="162"/>
      <c r="AL342" s="162"/>
      <c r="AM342" s="162"/>
      <c r="AN342" s="162"/>
      <c r="AO342" s="162"/>
      <c r="AP342" s="162"/>
      <c r="AQ342" s="162"/>
      <c r="AR342" s="162"/>
      <c r="AS342" s="162"/>
      <c r="AT342" s="162"/>
    </row>
    <row r="343" spans="14:46" s="156" customFormat="1" x14ac:dyDescent="0.25">
      <c r="N343" s="160"/>
      <c r="AB343" s="160"/>
      <c r="AI343" s="162"/>
      <c r="AJ343" s="162"/>
      <c r="AK343" s="162"/>
      <c r="AL343" s="162"/>
      <c r="AM343" s="162"/>
      <c r="AN343" s="162"/>
      <c r="AO343" s="162"/>
      <c r="AP343" s="162"/>
      <c r="AQ343" s="162"/>
      <c r="AR343" s="162"/>
      <c r="AS343" s="162"/>
      <c r="AT343" s="162"/>
    </row>
    <row r="344" spans="14:46" s="156" customFormat="1" x14ac:dyDescent="0.25">
      <c r="N344" s="160"/>
      <c r="AB344" s="160"/>
      <c r="AI344" s="162"/>
      <c r="AJ344" s="162"/>
      <c r="AK344" s="162"/>
      <c r="AL344" s="162"/>
      <c r="AM344" s="162"/>
      <c r="AN344" s="162"/>
      <c r="AO344" s="162"/>
      <c r="AP344" s="162"/>
      <c r="AQ344" s="162"/>
      <c r="AR344" s="162"/>
      <c r="AS344" s="162"/>
      <c r="AT344" s="162"/>
    </row>
    <row r="345" spans="14:46" s="156" customFormat="1" x14ac:dyDescent="0.25">
      <c r="N345" s="160"/>
      <c r="AB345" s="160"/>
      <c r="AI345" s="162"/>
      <c r="AJ345" s="162"/>
      <c r="AK345" s="162"/>
      <c r="AL345" s="162"/>
      <c r="AM345" s="162"/>
      <c r="AN345" s="162"/>
      <c r="AO345" s="162"/>
      <c r="AP345" s="162"/>
      <c r="AQ345" s="162"/>
      <c r="AR345" s="162"/>
      <c r="AS345" s="162"/>
      <c r="AT345" s="162"/>
    </row>
    <row r="346" spans="14:46" s="156" customFormat="1" x14ac:dyDescent="0.25">
      <c r="N346" s="160"/>
      <c r="AB346" s="160"/>
      <c r="AI346" s="162"/>
      <c r="AJ346" s="162"/>
      <c r="AK346" s="162"/>
      <c r="AL346" s="162"/>
      <c r="AM346" s="162"/>
      <c r="AN346" s="162"/>
      <c r="AO346" s="162"/>
      <c r="AP346" s="162"/>
      <c r="AQ346" s="162"/>
      <c r="AR346" s="162"/>
      <c r="AS346" s="162"/>
      <c r="AT346" s="162"/>
    </row>
    <row r="347" spans="14:46" s="156" customFormat="1" x14ac:dyDescent="0.25">
      <c r="N347" s="160"/>
      <c r="AB347" s="160"/>
      <c r="AI347" s="162"/>
      <c r="AJ347" s="162"/>
      <c r="AK347" s="162"/>
      <c r="AL347" s="162"/>
      <c r="AM347" s="162"/>
      <c r="AN347" s="162"/>
      <c r="AO347" s="162"/>
      <c r="AP347" s="162"/>
      <c r="AQ347" s="162"/>
      <c r="AR347" s="162"/>
      <c r="AS347" s="162"/>
      <c r="AT347" s="162"/>
    </row>
    <row r="348" spans="14:46" s="156" customFormat="1" x14ac:dyDescent="0.25">
      <c r="N348" s="160"/>
      <c r="AB348" s="160"/>
      <c r="AI348" s="162"/>
      <c r="AJ348" s="162"/>
      <c r="AK348" s="162"/>
      <c r="AL348" s="162"/>
      <c r="AM348" s="162"/>
      <c r="AN348" s="162"/>
      <c r="AO348" s="162"/>
      <c r="AP348" s="162"/>
      <c r="AQ348" s="162"/>
      <c r="AR348" s="162"/>
      <c r="AS348" s="162"/>
      <c r="AT348" s="162"/>
    </row>
    <row r="349" spans="14:46" s="156" customFormat="1" x14ac:dyDescent="0.25">
      <c r="N349" s="160"/>
      <c r="AB349" s="160"/>
      <c r="AI349" s="162"/>
      <c r="AJ349" s="162"/>
      <c r="AK349" s="162"/>
      <c r="AL349" s="162"/>
      <c r="AM349" s="162"/>
      <c r="AN349" s="162"/>
      <c r="AO349" s="162"/>
      <c r="AP349" s="162"/>
      <c r="AQ349" s="162"/>
      <c r="AR349" s="162"/>
      <c r="AS349" s="162"/>
      <c r="AT349" s="162"/>
    </row>
    <row r="350" spans="14:46" s="156" customFormat="1" x14ac:dyDescent="0.25">
      <c r="N350" s="160"/>
      <c r="AB350" s="160"/>
      <c r="AI350" s="162"/>
      <c r="AJ350" s="162"/>
      <c r="AK350" s="162"/>
      <c r="AL350" s="162"/>
      <c r="AM350" s="162"/>
      <c r="AN350" s="162"/>
      <c r="AO350" s="162"/>
      <c r="AP350" s="162"/>
      <c r="AQ350" s="162"/>
      <c r="AR350" s="162"/>
      <c r="AS350" s="162"/>
      <c r="AT350" s="162"/>
    </row>
    <row r="351" spans="14:46" s="156" customFormat="1" x14ac:dyDescent="0.25">
      <c r="N351" s="160"/>
      <c r="AB351" s="160"/>
      <c r="AI351" s="162"/>
      <c r="AJ351" s="162"/>
      <c r="AK351" s="162"/>
      <c r="AL351" s="162"/>
      <c r="AM351" s="162"/>
      <c r="AN351" s="162"/>
      <c r="AO351" s="162"/>
      <c r="AP351" s="162"/>
      <c r="AQ351" s="162"/>
      <c r="AR351" s="162"/>
      <c r="AS351" s="162"/>
      <c r="AT351" s="162"/>
    </row>
    <row r="352" spans="14:46" s="156" customFormat="1" x14ac:dyDescent="0.25">
      <c r="N352" s="160"/>
      <c r="AB352" s="160"/>
      <c r="AI352" s="162"/>
      <c r="AJ352" s="162"/>
      <c r="AK352" s="162"/>
      <c r="AL352" s="162"/>
      <c r="AM352" s="162"/>
      <c r="AN352" s="162"/>
      <c r="AO352" s="162"/>
      <c r="AP352" s="162"/>
      <c r="AQ352" s="162"/>
      <c r="AR352" s="162"/>
      <c r="AS352" s="162"/>
      <c r="AT352" s="162"/>
    </row>
    <row r="353" spans="14:46" s="156" customFormat="1" x14ac:dyDescent="0.25">
      <c r="N353" s="160"/>
      <c r="AB353" s="160"/>
      <c r="AI353" s="162"/>
      <c r="AJ353" s="162"/>
      <c r="AK353" s="162"/>
      <c r="AL353" s="162"/>
      <c r="AM353" s="162"/>
      <c r="AN353" s="162"/>
      <c r="AO353" s="162"/>
      <c r="AP353" s="162"/>
      <c r="AQ353" s="162"/>
      <c r="AR353" s="162"/>
      <c r="AS353" s="162"/>
      <c r="AT353" s="162"/>
    </row>
    <row r="354" spans="14:46" s="156" customFormat="1" x14ac:dyDescent="0.25">
      <c r="N354" s="160"/>
      <c r="AB354" s="160"/>
      <c r="AI354" s="162"/>
      <c r="AJ354" s="162"/>
      <c r="AK354" s="162"/>
      <c r="AL354" s="162"/>
      <c r="AM354" s="162"/>
      <c r="AN354" s="162"/>
      <c r="AO354" s="162"/>
      <c r="AP354" s="162"/>
      <c r="AQ354" s="162"/>
      <c r="AR354" s="162"/>
      <c r="AS354" s="162"/>
      <c r="AT354" s="162"/>
    </row>
    <row r="355" spans="14:46" s="156" customFormat="1" x14ac:dyDescent="0.25">
      <c r="N355" s="160"/>
      <c r="AB355" s="160"/>
      <c r="AI355" s="162"/>
      <c r="AJ355" s="162"/>
      <c r="AK355" s="162"/>
      <c r="AL355" s="162"/>
      <c r="AM355" s="162"/>
      <c r="AN355" s="162"/>
      <c r="AO355" s="162"/>
      <c r="AP355" s="162"/>
      <c r="AQ355" s="162"/>
      <c r="AR355" s="162"/>
      <c r="AS355" s="162"/>
      <c r="AT355" s="162"/>
    </row>
    <row r="356" spans="14:46" s="156" customFormat="1" x14ac:dyDescent="0.25">
      <c r="N356" s="160"/>
      <c r="AB356" s="160"/>
      <c r="AI356" s="162"/>
      <c r="AJ356" s="162"/>
      <c r="AK356" s="162"/>
      <c r="AL356" s="162"/>
      <c r="AM356" s="162"/>
      <c r="AN356" s="162"/>
      <c r="AO356" s="162"/>
      <c r="AP356" s="162"/>
      <c r="AQ356" s="162"/>
      <c r="AR356" s="162"/>
      <c r="AS356" s="162"/>
      <c r="AT356" s="162"/>
    </row>
    <row r="357" spans="14:46" s="156" customFormat="1" x14ac:dyDescent="0.25">
      <c r="N357" s="160"/>
      <c r="AB357" s="160"/>
      <c r="AI357" s="162"/>
      <c r="AJ357" s="162"/>
      <c r="AK357" s="162"/>
      <c r="AL357" s="162"/>
      <c r="AM357" s="162"/>
      <c r="AN357" s="162"/>
      <c r="AO357" s="162"/>
      <c r="AP357" s="162"/>
      <c r="AQ357" s="162"/>
      <c r="AR357" s="162"/>
      <c r="AS357" s="162"/>
      <c r="AT357" s="162"/>
    </row>
    <row r="358" spans="14:46" s="156" customFormat="1" x14ac:dyDescent="0.25">
      <c r="N358" s="160"/>
      <c r="AB358" s="160"/>
      <c r="AI358" s="162"/>
      <c r="AJ358" s="162"/>
      <c r="AK358" s="162"/>
      <c r="AL358" s="162"/>
      <c r="AM358" s="162"/>
      <c r="AN358" s="162"/>
      <c r="AO358" s="162"/>
      <c r="AP358" s="162"/>
      <c r="AQ358" s="162"/>
      <c r="AR358" s="162"/>
      <c r="AS358" s="162"/>
      <c r="AT358" s="162"/>
    </row>
    <row r="359" spans="14:46" s="156" customFormat="1" x14ac:dyDescent="0.25">
      <c r="N359" s="160"/>
      <c r="AB359" s="160"/>
      <c r="AI359" s="162"/>
      <c r="AJ359" s="162"/>
      <c r="AK359" s="162"/>
      <c r="AL359" s="162"/>
      <c r="AM359" s="162"/>
      <c r="AN359" s="162"/>
      <c r="AO359" s="162"/>
      <c r="AP359" s="162"/>
      <c r="AQ359" s="162"/>
      <c r="AR359" s="162"/>
      <c r="AS359" s="162"/>
      <c r="AT359" s="162"/>
    </row>
    <row r="360" spans="14:46" s="156" customFormat="1" x14ac:dyDescent="0.25">
      <c r="N360" s="160"/>
      <c r="AB360" s="160"/>
      <c r="AI360" s="162"/>
      <c r="AJ360" s="162"/>
      <c r="AK360" s="162"/>
      <c r="AL360" s="162"/>
      <c r="AM360" s="162"/>
      <c r="AN360" s="162"/>
      <c r="AO360" s="162"/>
      <c r="AP360" s="162"/>
      <c r="AQ360" s="162"/>
      <c r="AR360" s="162"/>
      <c r="AS360" s="162"/>
      <c r="AT360" s="162"/>
    </row>
    <row r="361" spans="14:46" s="156" customFormat="1" x14ac:dyDescent="0.25">
      <c r="N361" s="160"/>
      <c r="AB361" s="160"/>
      <c r="AI361" s="162"/>
      <c r="AJ361" s="162"/>
      <c r="AK361" s="162"/>
      <c r="AL361" s="162"/>
      <c r="AM361" s="162"/>
      <c r="AN361" s="162"/>
      <c r="AO361" s="162"/>
      <c r="AP361" s="162"/>
      <c r="AQ361" s="162"/>
      <c r="AR361" s="162"/>
      <c r="AS361" s="162"/>
      <c r="AT361" s="162"/>
    </row>
    <row r="362" spans="14:46" s="156" customFormat="1" x14ac:dyDescent="0.25">
      <c r="N362" s="160"/>
      <c r="AB362" s="160"/>
      <c r="AI362" s="162"/>
      <c r="AJ362" s="162"/>
      <c r="AK362" s="162"/>
      <c r="AL362" s="162"/>
      <c r="AM362" s="162"/>
      <c r="AN362" s="162"/>
      <c r="AO362" s="162"/>
      <c r="AP362" s="162"/>
      <c r="AQ362" s="162"/>
      <c r="AR362" s="162"/>
      <c r="AS362" s="162"/>
      <c r="AT362" s="162"/>
    </row>
    <row r="363" spans="14:46" s="156" customFormat="1" x14ac:dyDescent="0.25">
      <c r="N363" s="160"/>
      <c r="AB363" s="160"/>
      <c r="AI363" s="162"/>
      <c r="AJ363" s="162"/>
      <c r="AK363" s="162"/>
      <c r="AL363" s="162"/>
      <c r="AM363" s="162"/>
      <c r="AN363" s="162"/>
      <c r="AO363" s="162"/>
      <c r="AP363" s="162"/>
      <c r="AQ363" s="162"/>
      <c r="AR363" s="162"/>
      <c r="AS363" s="162"/>
      <c r="AT363" s="162"/>
    </row>
    <row r="364" spans="14:46" s="156" customFormat="1" x14ac:dyDescent="0.25">
      <c r="N364" s="160"/>
      <c r="AB364" s="160"/>
      <c r="AI364" s="162"/>
      <c r="AJ364" s="162"/>
      <c r="AK364" s="162"/>
      <c r="AL364" s="162"/>
      <c r="AM364" s="162"/>
      <c r="AN364" s="162"/>
      <c r="AO364" s="162"/>
      <c r="AP364" s="162"/>
      <c r="AQ364" s="162"/>
      <c r="AR364" s="162"/>
      <c r="AS364" s="162"/>
      <c r="AT364" s="162"/>
    </row>
    <row r="365" spans="14:46" s="156" customFormat="1" x14ac:dyDescent="0.25">
      <c r="N365" s="160"/>
      <c r="AB365" s="160"/>
      <c r="AI365" s="162"/>
      <c r="AJ365" s="162"/>
      <c r="AK365" s="162"/>
      <c r="AL365" s="162"/>
      <c r="AM365" s="162"/>
      <c r="AN365" s="162"/>
      <c r="AO365" s="162"/>
      <c r="AP365" s="162"/>
      <c r="AQ365" s="162"/>
      <c r="AR365" s="162"/>
      <c r="AS365" s="162"/>
      <c r="AT365" s="162"/>
    </row>
    <row r="366" spans="14:46" s="156" customFormat="1" x14ac:dyDescent="0.25">
      <c r="N366" s="160"/>
      <c r="AB366" s="160"/>
      <c r="AI366" s="162"/>
      <c r="AJ366" s="162"/>
      <c r="AK366" s="162"/>
      <c r="AL366" s="162"/>
      <c r="AM366" s="162"/>
      <c r="AN366" s="162"/>
      <c r="AO366" s="162"/>
      <c r="AP366" s="162"/>
      <c r="AQ366" s="162"/>
      <c r="AR366" s="162"/>
      <c r="AS366" s="162"/>
      <c r="AT366" s="162"/>
    </row>
    <row r="367" spans="14:46" s="156" customFormat="1" x14ac:dyDescent="0.25">
      <c r="N367" s="160"/>
      <c r="AB367" s="160"/>
      <c r="AI367" s="162"/>
      <c r="AJ367" s="162"/>
      <c r="AK367" s="162"/>
      <c r="AL367" s="162"/>
      <c r="AM367" s="162"/>
      <c r="AN367" s="162"/>
      <c r="AO367" s="162"/>
      <c r="AP367" s="162"/>
      <c r="AQ367" s="162"/>
      <c r="AR367" s="162"/>
      <c r="AS367" s="162"/>
      <c r="AT367" s="162"/>
    </row>
    <row r="368" spans="14:46" s="156" customFormat="1" x14ac:dyDescent="0.25">
      <c r="N368" s="160"/>
      <c r="AB368" s="160"/>
      <c r="AI368" s="162"/>
      <c r="AJ368" s="162"/>
      <c r="AK368" s="162"/>
      <c r="AL368" s="162"/>
      <c r="AM368" s="162"/>
      <c r="AN368" s="162"/>
      <c r="AO368" s="162"/>
      <c r="AP368" s="162"/>
      <c r="AQ368" s="162"/>
      <c r="AR368" s="162"/>
      <c r="AS368" s="162"/>
      <c r="AT368" s="162"/>
    </row>
    <row r="369" spans="14:46" s="156" customFormat="1" x14ac:dyDescent="0.25">
      <c r="N369" s="160"/>
      <c r="AB369" s="160"/>
      <c r="AI369" s="162"/>
      <c r="AJ369" s="162"/>
      <c r="AK369" s="162"/>
      <c r="AL369" s="162"/>
      <c r="AM369" s="162"/>
      <c r="AN369" s="162"/>
      <c r="AO369" s="162"/>
      <c r="AP369" s="162"/>
      <c r="AQ369" s="162"/>
      <c r="AR369" s="162"/>
      <c r="AS369" s="162"/>
      <c r="AT369" s="162"/>
    </row>
    <row r="370" spans="14:46" s="156" customFormat="1" x14ac:dyDescent="0.25">
      <c r="N370" s="160"/>
      <c r="AB370" s="160"/>
      <c r="AI370" s="162"/>
      <c r="AJ370" s="162"/>
      <c r="AK370" s="162"/>
      <c r="AL370" s="162"/>
      <c r="AM370" s="162"/>
      <c r="AN370" s="162"/>
      <c r="AO370" s="162"/>
      <c r="AP370" s="162"/>
      <c r="AQ370" s="162"/>
      <c r="AR370" s="162"/>
      <c r="AS370" s="162"/>
      <c r="AT370" s="162"/>
    </row>
    <row r="371" spans="14:46" s="156" customFormat="1" x14ac:dyDescent="0.25">
      <c r="N371" s="160"/>
      <c r="AB371" s="160"/>
      <c r="AI371" s="162"/>
      <c r="AJ371" s="162"/>
      <c r="AK371" s="162"/>
      <c r="AL371" s="162"/>
      <c r="AM371" s="162"/>
      <c r="AN371" s="162"/>
      <c r="AO371" s="162"/>
      <c r="AP371" s="162"/>
      <c r="AQ371" s="162"/>
      <c r="AR371" s="162"/>
      <c r="AS371" s="162"/>
      <c r="AT371" s="162"/>
    </row>
    <row r="372" spans="14:46" s="156" customFormat="1" x14ac:dyDescent="0.25">
      <c r="N372" s="160"/>
      <c r="AB372" s="160"/>
      <c r="AI372" s="162"/>
      <c r="AJ372" s="162"/>
      <c r="AK372" s="162"/>
      <c r="AL372" s="162"/>
      <c r="AM372" s="162"/>
      <c r="AN372" s="162"/>
      <c r="AO372" s="162"/>
      <c r="AP372" s="162"/>
      <c r="AQ372" s="162"/>
      <c r="AR372" s="162"/>
      <c r="AS372" s="162"/>
      <c r="AT372" s="162"/>
    </row>
    <row r="373" spans="14:46" s="156" customFormat="1" x14ac:dyDescent="0.25">
      <c r="N373" s="160"/>
      <c r="AB373" s="160"/>
      <c r="AI373" s="162"/>
      <c r="AJ373" s="162"/>
      <c r="AK373" s="162"/>
      <c r="AL373" s="162"/>
      <c r="AM373" s="162"/>
      <c r="AN373" s="162"/>
      <c r="AO373" s="162"/>
      <c r="AP373" s="162"/>
      <c r="AQ373" s="162"/>
      <c r="AR373" s="162"/>
      <c r="AS373" s="162"/>
      <c r="AT373" s="162"/>
    </row>
    <row r="374" spans="14:46" s="156" customFormat="1" x14ac:dyDescent="0.25">
      <c r="N374" s="160"/>
      <c r="AB374" s="160"/>
      <c r="AI374" s="162"/>
      <c r="AJ374" s="162"/>
      <c r="AK374" s="162"/>
      <c r="AL374" s="162"/>
      <c r="AM374" s="162"/>
      <c r="AN374" s="162"/>
      <c r="AO374" s="162"/>
      <c r="AP374" s="162"/>
      <c r="AQ374" s="162"/>
      <c r="AR374" s="162"/>
      <c r="AS374" s="162"/>
      <c r="AT374" s="162"/>
    </row>
    <row r="375" spans="14:46" s="156" customFormat="1" x14ac:dyDescent="0.25">
      <c r="N375" s="160"/>
      <c r="AB375" s="160"/>
      <c r="AI375" s="162"/>
      <c r="AJ375" s="162"/>
      <c r="AK375" s="162"/>
      <c r="AL375" s="162"/>
      <c r="AM375" s="162"/>
      <c r="AN375" s="162"/>
      <c r="AO375" s="162"/>
      <c r="AP375" s="162"/>
      <c r="AQ375" s="162"/>
      <c r="AR375" s="162"/>
      <c r="AS375" s="162"/>
      <c r="AT375" s="162"/>
    </row>
    <row r="376" spans="14:46" s="156" customFormat="1" x14ac:dyDescent="0.25">
      <c r="N376" s="160"/>
      <c r="AB376" s="160"/>
      <c r="AI376" s="162"/>
      <c r="AJ376" s="162"/>
      <c r="AK376" s="162"/>
      <c r="AL376" s="162"/>
      <c r="AM376" s="162"/>
      <c r="AN376" s="162"/>
      <c r="AO376" s="162"/>
      <c r="AP376" s="162"/>
      <c r="AQ376" s="162"/>
      <c r="AR376" s="162"/>
      <c r="AS376" s="162"/>
      <c r="AT376" s="162"/>
    </row>
    <row r="377" spans="14:46" s="156" customFormat="1" x14ac:dyDescent="0.25">
      <c r="N377" s="160"/>
      <c r="AB377" s="160"/>
      <c r="AI377" s="162"/>
      <c r="AJ377" s="162"/>
      <c r="AK377" s="162"/>
      <c r="AL377" s="162"/>
      <c r="AM377" s="162"/>
      <c r="AN377" s="162"/>
      <c r="AO377" s="162"/>
      <c r="AP377" s="162"/>
      <c r="AQ377" s="162"/>
      <c r="AR377" s="162"/>
      <c r="AS377" s="162"/>
      <c r="AT377" s="162"/>
    </row>
    <row r="378" spans="14:46" s="156" customFormat="1" x14ac:dyDescent="0.25">
      <c r="N378" s="160"/>
      <c r="AB378" s="160"/>
      <c r="AI378" s="162"/>
      <c r="AJ378" s="162"/>
      <c r="AK378" s="162"/>
      <c r="AL378" s="162"/>
      <c r="AM378" s="162"/>
      <c r="AN378" s="162"/>
      <c r="AO378" s="162"/>
      <c r="AP378" s="162"/>
      <c r="AQ378" s="162"/>
      <c r="AR378" s="162"/>
      <c r="AS378" s="162"/>
      <c r="AT378" s="162"/>
    </row>
    <row r="379" spans="14:46" s="156" customFormat="1" x14ac:dyDescent="0.25">
      <c r="N379" s="160"/>
      <c r="AB379" s="160"/>
      <c r="AI379" s="162"/>
      <c r="AJ379" s="162"/>
      <c r="AK379" s="162"/>
      <c r="AL379" s="162"/>
      <c r="AM379" s="162"/>
      <c r="AN379" s="162"/>
      <c r="AO379" s="162"/>
      <c r="AP379" s="162"/>
      <c r="AQ379" s="162"/>
      <c r="AR379" s="162"/>
      <c r="AS379" s="162"/>
      <c r="AT379" s="162"/>
    </row>
    <row r="380" spans="14:46" s="156" customFormat="1" x14ac:dyDescent="0.25">
      <c r="N380" s="160"/>
      <c r="AB380" s="160"/>
      <c r="AI380" s="162"/>
      <c r="AJ380" s="162"/>
      <c r="AK380" s="162"/>
      <c r="AL380" s="162"/>
      <c r="AM380" s="162"/>
      <c r="AN380" s="162"/>
      <c r="AO380" s="162"/>
      <c r="AP380" s="162"/>
      <c r="AQ380" s="162"/>
      <c r="AR380" s="162"/>
      <c r="AS380" s="162"/>
      <c r="AT380" s="162"/>
    </row>
    <row r="381" spans="14:46" s="156" customFormat="1" x14ac:dyDescent="0.25">
      <c r="N381" s="160"/>
      <c r="AB381" s="160"/>
      <c r="AI381" s="162"/>
      <c r="AJ381" s="162"/>
      <c r="AK381" s="162"/>
      <c r="AL381" s="162"/>
      <c r="AM381" s="162"/>
      <c r="AN381" s="162"/>
      <c r="AO381" s="162"/>
      <c r="AP381" s="162"/>
      <c r="AQ381" s="162"/>
      <c r="AR381" s="162"/>
      <c r="AS381" s="162"/>
      <c r="AT381" s="162"/>
    </row>
    <row r="382" spans="14:46" s="156" customFormat="1" x14ac:dyDescent="0.25">
      <c r="N382" s="160"/>
      <c r="AB382" s="160"/>
      <c r="AI382" s="162"/>
      <c r="AJ382" s="162"/>
      <c r="AK382" s="162"/>
      <c r="AL382" s="162"/>
      <c r="AM382" s="162"/>
      <c r="AN382" s="162"/>
      <c r="AO382" s="162"/>
      <c r="AP382" s="162"/>
      <c r="AQ382" s="162"/>
      <c r="AR382" s="162"/>
      <c r="AS382" s="162"/>
      <c r="AT382" s="162"/>
    </row>
    <row r="383" spans="14:46" s="156" customFormat="1" x14ac:dyDescent="0.25">
      <c r="N383" s="160"/>
      <c r="AB383" s="160"/>
      <c r="AI383" s="162"/>
      <c r="AJ383" s="162"/>
      <c r="AK383" s="162"/>
      <c r="AL383" s="162"/>
      <c r="AM383" s="162"/>
      <c r="AN383" s="162"/>
      <c r="AO383" s="162"/>
      <c r="AP383" s="162"/>
      <c r="AQ383" s="162"/>
      <c r="AR383" s="162"/>
      <c r="AS383" s="162"/>
      <c r="AT383" s="162"/>
    </row>
    <row r="384" spans="14:46" s="156" customFormat="1" x14ac:dyDescent="0.25">
      <c r="N384" s="160"/>
      <c r="AB384" s="160"/>
      <c r="AI384" s="162"/>
      <c r="AJ384" s="162"/>
      <c r="AK384" s="162"/>
      <c r="AL384" s="162"/>
      <c r="AM384" s="162"/>
      <c r="AN384" s="162"/>
      <c r="AO384" s="162"/>
      <c r="AP384" s="162"/>
      <c r="AQ384" s="162"/>
      <c r="AR384" s="162"/>
      <c r="AS384" s="162"/>
      <c r="AT384" s="162"/>
    </row>
    <row r="385" spans="14:46" s="156" customFormat="1" x14ac:dyDescent="0.25">
      <c r="N385" s="160"/>
      <c r="AB385" s="160"/>
      <c r="AI385" s="162"/>
      <c r="AJ385" s="162"/>
      <c r="AK385" s="162"/>
      <c r="AL385" s="162"/>
      <c r="AM385" s="162"/>
      <c r="AN385" s="162"/>
      <c r="AO385" s="162"/>
      <c r="AP385" s="162"/>
      <c r="AQ385" s="162"/>
      <c r="AR385" s="162"/>
      <c r="AS385" s="162"/>
      <c r="AT385" s="162"/>
    </row>
    <row r="386" spans="14:46" s="156" customFormat="1" x14ac:dyDescent="0.25">
      <c r="N386" s="160"/>
      <c r="AB386" s="160"/>
      <c r="AI386" s="162"/>
      <c r="AJ386" s="162"/>
      <c r="AK386" s="162"/>
      <c r="AL386" s="162"/>
      <c r="AM386" s="162"/>
      <c r="AN386" s="162"/>
      <c r="AO386" s="162"/>
      <c r="AP386" s="162"/>
      <c r="AQ386" s="162"/>
      <c r="AR386" s="162"/>
      <c r="AS386" s="162"/>
      <c r="AT386" s="162"/>
    </row>
    <row r="387" spans="14:46" s="156" customFormat="1" x14ac:dyDescent="0.25">
      <c r="N387" s="160"/>
      <c r="AB387" s="160"/>
      <c r="AI387" s="162"/>
      <c r="AJ387" s="162"/>
      <c r="AK387" s="162"/>
      <c r="AL387" s="162"/>
      <c r="AM387" s="162"/>
      <c r="AN387" s="162"/>
      <c r="AO387" s="162"/>
      <c r="AP387" s="162"/>
      <c r="AQ387" s="162"/>
      <c r="AR387" s="162"/>
      <c r="AS387" s="162"/>
      <c r="AT387" s="162"/>
    </row>
    <row r="388" spans="14:46" s="156" customFormat="1" x14ac:dyDescent="0.25">
      <c r="N388" s="160"/>
      <c r="AB388" s="160"/>
      <c r="AI388" s="162"/>
      <c r="AJ388" s="162"/>
      <c r="AK388" s="162"/>
      <c r="AL388" s="162"/>
      <c r="AM388" s="162"/>
      <c r="AN388" s="162"/>
      <c r="AO388" s="162"/>
      <c r="AP388" s="162"/>
      <c r="AQ388" s="162"/>
      <c r="AR388" s="162"/>
      <c r="AS388" s="162"/>
      <c r="AT388" s="162"/>
    </row>
    <row r="389" spans="14:46" s="156" customFormat="1" x14ac:dyDescent="0.25">
      <c r="N389" s="160"/>
      <c r="AB389" s="160"/>
      <c r="AI389" s="162"/>
      <c r="AJ389" s="162"/>
      <c r="AK389" s="162"/>
      <c r="AL389" s="162"/>
      <c r="AM389" s="162"/>
      <c r="AN389" s="162"/>
      <c r="AO389" s="162"/>
      <c r="AP389" s="162"/>
      <c r="AQ389" s="162"/>
      <c r="AR389" s="162"/>
      <c r="AS389" s="162"/>
      <c r="AT389" s="162"/>
    </row>
    <row r="390" spans="14:46" s="156" customFormat="1" x14ac:dyDescent="0.25">
      <c r="N390" s="160"/>
      <c r="AB390" s="160"/>
      <c r="AI390" s="162"/>
      <c r="AJ390" s="162"/>
      <c r="AK390" s="162"/>
      <c r="AL390" s="162"/>
      <c r="AM390" s="162"/>
      <c r="AN390" s="162"/>
      <c r="AO390" s="162"/>
      <c r="AP390" s="162"/>
      <c r="AQ390" s="162"/>
      <c r="AR390" s="162"/>
      <c r="AS390" s="162"/>
      <c r="AT390" s="162"/>
    </row>
    <row r="391" spans="14:46" s="156" customFormat="1" x14ac:dyDescent="0.25">
      <c r="N391" s="160"/>
      <c r="AB391" s="160"/>
      <c r="AI391" s="162"/>
      <c r="AJ391" s="162"/>
      <c r="AK391" s="162"/>
      <c r="AL391" s="162"/>
      <c r="AM391" s="162"/>
      <c r="AN391" s="162"/>
      <c r="AO391" s="162"/>
      <c r="AP391" s="162"/>
      <c r="AQ391" s="162"/>
      <c r="AR391" s="162"/>
      <c r="AS391" s="162"/>
      <c r="AT391" s="162"/>
    </row>
    <row r="392" spans="14:46" s="156" customFormat="1" x14ac:dyDescent="0.25">
      <c r="N392" s="160"/>
      <c r="AB392" s="160"/>
      <c r="AI392" s="162"/>
      <c r="AJ392" s="162"/>
      <c r="AK392" s="162"/>
      <c r="AL392" s="162"/>
      <c r="AM392" s="162"/>
      <c r="AN392" s="162"/>
      <c r="AO392" s="162"/>
      <c r="AP392" s="162"/>
      <c r="AQ392" s="162"/>
      <c r="AR392" s="162"/>
      <c r="AS392" s="162"/>
      <c r="AT392" s="162"/>
    </row>
    <row r="393" spans="14:46" s="156" customFormat="1" x14ac:dyDescent="0.25">
      <c r="N393" s="160"/>
      <c r="AB393" s="160"/>
      <c r="AI393" s="162"/>
      <c r="AJ393" s="162"/>
      <c r="AK393" s="162"/>
      <c r="AL393" s="162"/>
      <c r="AM393" s="162"/>
      <c r="AN393" s="162"/>
      <c r="AO393" s="162"/>
      <c r="AP393" s="162"/>
      <c r="AQ393" s="162"/>
      <c r="AR393" s="162"/>
      <c r="AS393" s="162"/>
      <c r="AT393" s="162"/>
    </row>
    <row r="394" spans="14:46" s="156" customFormat="1" x14ac:dyDescent="0.25">
      <c r="N394" s="160"/>
      <c r="AB394" s="160"/>
      <c r="AI394" s="162"/>
      <c r="AJ394" s="162"/>
      <c r="AK394" s="162"/>
      <c r="AL394" s="162"/>
      <c r="AM394" s="162"/>
      <c r="AN394" s="162"/>
      <c r="AO394" s="162"/>
      <c r="AP394" s="162"/>
      <c r="AQ394" s="162"/>
      <c r="AR394" s="162"/>
      <c r="AS394" s="162"/>
      <c r="AT394" s="162"/>
    </row>
    <row r="395" spans="14:46" s="156" customFormat="1" x14ac:dyDescent="0.25">
      <c r="N395" s="160"/>
      <c r="AB395" s="160"/>
      <c r="AI395" s="162"/>
      <c r="AJ395" s="162"/>
      <c r="AK395" s="162"/>
      <c r="AL395" s="162"/>
      <c r="AM395" s="162"/>
      <c r="AN395" s="162"/>
      <c r="AO395" s="162"/>
      <c r="AP395" s="162"/>
      <c r="AQ395" s="162"/>
      <c r="AR395" s="162"/>
      <c r="AS395" s="162"/>
      <c r="AT395" s="162"/>
    </row>
    <row r="396" spans="14:46" s="156" customFormat="1" x14ac:dyDescent="0.25">
      <c r="N396" s="160"/>
      <c r="AB396" s="160"/>
      <c r="AI396" s="162"/>
      <c r="AJ396" s="162"/>
      <c r="AK396" s="162"/>
      <c r="AL396" s="162"/>
      <c r="AM396" s="162"/>
      <c r="AN396" s="162"/>
      <c r="AO396" s="162"/>
      <c r="AP396" s="162"/>
      <c r="AQ396" s="162"/>
      <c r="AR396" s="162"/>
      <c r="AS396" s="162"/>
      <c r="AT396" s="162"/>
    </row>
    <row r="397" spans="14:46" s="156" customFormat="1" x14ac:dyDescent="0.25">
      <c r="N397" s="160"/>
      <c r="AB397" s="160"/>
      <c r="AI397" s="162"/>
      <c r="AJ397" s="162"/>
      <c r="AK397" s="162"/>
      <c r="AL397" s="162"/>
      <c r="AM397" s="162"/>
      <c r="AN397" s="162"/>
      <c r="AO397" s="162"/>
      <c r="AP397" s="162"/>
      <c r="AQ397" s="162"/>
      <c r="AR397" s="162"/>
      <c r="AS397" s="162"/>
      <c r="AT397" s="162"/>
    </row>
    <row r="398" spans="14:46" s="156" customFormat="1" x14ac:dyDescent="0.25">
      <c r="N398" s="160"/>
      <c r="AB398" s="160"/>
      <c r="AI398" s="162"/>
      <c r="AJ398" s="162"/>
      <c r="AK398" s="162"/>
      <c r="AL398" s="162"/>
      <c r="AM398" s="162"/>
      <c r="AN398" s="162"/>
      <c r="AO398" s="162"/>
      <c r="AP398" s="162"/>
      <c r="AQ398" s="162"/>
      <c r="AR398" s="162"/>
      <c r="AS398" s="162"/>
      <c r="AT398" s="162"/>
    </row>
    <row r="399" spans="14:46" s="156" customFormat="1" x14ac:dyDescent="0.25">
      <c r="N399" s="160"/>
      <c r="AB399" s="160"/>
      <c r="AI399" s="162"/>
      <c r="AJ399" s="162"/>
      <c r="AK399" s="162"/>
      <c r="AL399" s="162"/>
      <c r="AM399" s="162"/>
      <c r="AN399" s="162"/>
      <c r="AO399" s="162"/>
      <c r="AP399" s="162"/>
      <c r="AQ399" s="162"/>
      <c r="AR399" s="162"/>
      <c r="AS399" s="162"/>
      <c r="AT399" s="162"/>
    </row>
    <row r="400" spans="14:46" s="156" customFormat="1" x14ac:dyDescent="0.25">
      <c r="N400" s="160"/>
      <c r="AB400" s="160"/>
      <c r="AI400" s="162"/>
      <c r="AJ400" s="162"/>
      <c r="AK400" s="162"/>
      <c r="AL400" s="162"/>
      <c r="AM400" s="162"/>
      <c r="AN400" s="162"/>
      <c r="AO400" s="162"/>
      <c r="AP400" s="162"/>
      <c r="AQ400" s="162"/>
      <c r="AR400" s="162"/>
      <c r="AS400" s="162"/>
      <c r="AT400" s="162"/>
    </row>
    <row r="401" spans="14:46" s="156" customFormat="1" x14ac:dyDescent="0.25">
      <c r="N401" s="160"/>
      <c r="AB401" s="160"/>
      <c r="AI401" s="162"/>
      <c r="AJ401" s="162"/>
      <c r="AK401" s="162"/>
      <c r="AL401" s="162"/>
      <c r="AM401" s="162"/>
      <c r="AN401" s="162"/>
      <c r="AO401" s="162"/>
      <c r="AP401" s="162"/>
      <c r="AQ401" s="162"/>
      <c r="AR401" s="162"/>
      <c r="AS401" s="162"/>
      <c r="AT401" s="162"/>
    </row>
    <row r="402" spans="14:46" s="156" customFormat="1" x14ac:dyDescent="0.25">
      <c r="N402" s="160"/>
      <c r="AB402" s="160"/>
      <c r="AI402" s="162"/>
      <c r="AJ402" s="162"/>
      <c r="AK402" s="162"/>
      <c r="AL402" s="162"/>
      <c r="AM402" s="162"/>
      <c r="AN402" s="162"/>
      <c r="AO402" s="162"/>
      <c r="AP402" s="162"/>
      <c r="AQ402" s="162"/>
      <c r="AR402" s="162"/>
      <c r="AS402" s="162"/>
      <c r="AT402" s="162"/>
    </row>
    <row r="403" spans="14:46" s="156" customFormat="1" x14ac:dyDescent="0.25">
      <c r="N403" s="160"/>
      <c r="AB403" s="160"/>
      <c r="AI403" s="162"/>
      <c r="AJ403" s="162"/>
      <c r="AK403" s="162"/>
      <c r="AL403" s="162"/>
      <c r="AM403" s="162"/>
      <c r="AN403" s="162"/>
      <c r="AO403" s="162"/>
      <c r="AP403" s="162"/>
      <c r="AQ403" s="162"/>
      <c r="AR403" s="162"/>
      <c r="AS403" s="162"/>
      <c r="AT403" s="162"/>
    </row>
    <row r="404" spans="14:46" s="156" customFormat="1" x14ac:dyDescent="0.25">
      <c r="N404" s="160"/>
      <c r="AB404" s="160"/>
      <c r="AI404" s="162"/>
      <c r="AJ404" s="162"/>
      <c r="AK404" s="162"/>
      <c r="AL404" s="162"/>
      <c r="AM404" s="162"/>
      <c r="AN404" s="162"/>
      <c r="AO404" s="162"/>
      <c r="AP404" s="162"/>
      <c r="AQ404" s="162"/>
      <c r="AR404" s="162"/>
      <c r="AS404" s="162"/>
      <c r="AT404" s="162"/>
    </row>
    <row r="405" spans="14:46" s="156" customFormat="1" x14ac:dyDescent="0.25">
      <c r="N405" s="160"/>
      <c r="AB405" s="160"/>
      <c r="AI405" s="162"/>
      <c r="AJ405" s="162"/>
      <c r="AK405" s="162"/>
      <c r="AL405" s="162"/>
      <c r="AM405" s="162"/>
      <c r="AN405" s="162"/>
      <c r="AO405" s="162"/>
      <c r="AP405" s="162"/>
      <c r="AQ405" s="162"/>
      <c r="AR405" s="162"/>
      <c r="AS405" s="162"/>
      <c r="AT405" s="162"/>
    </row>
    <row r="406" spans="14:46" s="156" customFormat="1" x14ac:dyDescent="0.25">
      <c r="N406" s="160"/>
      <c r="AB406" s="160"/>
      <c r="AI406" s="162"/>
      <c r="AJ406" s="162"/>
      <c r="AK406" s="162"/>
      <c r="AL406" s="162"/>
      <c r="AM406" s="162"/>
      <c r="AN406" s="162"/>
      <c r="AO406" s="162"/>
      <c r="AP406" s="162"/>
      <c r="AQ406" s="162"/>
      <c r="AR406" s="162"/>
      <c r="AS406" s="162"/>
      <c r="AT406" s="162"/>
    </row>
    <row r="407" spans="14:46" s="156" customFormat="1" x14ac:dyDescent="0.25">
      <c r="N407" s="160"/>
      <c r="AB407" s="160"/>
      <c r="AI407" s="162"/>
      <c r="AJ407" s="162"/>
      <c r="AK407" s="162"/>
      <c r="AL407" s="162"/>
      <c r="AM407" s="162"/>
      <c r="AN407" s="162"/>
      <c r="AO407" s="162"/>
      <c r="AP407" s="162"/>
      <c r="AQ407" s="162"/>
      <c r="AR407" s="162"/>
      <c r="AS407" s="162"/>
      <c r="AT407" s="162"/>
    </row>
    <row r="408" spans="14:46" s="156" customFormat="1" x14ac:dyDescent="0.25">
      <c r="N408" s="160"/>
      <c r="AB408" s="160"/>
      <c r="AI408" s="162"/>
      <c r="AJ408" s="162"/>
      <c r="AK408" s="162"/>
      <c r="AL408" s="162"/>
      <c r="AM408" s="162"/>
      <c r="AN408" s="162"/>
      <c r="AO408" s="162"/>
      <c r="AP408" s="162"/>
      <c r="AQ408" s="162"/>
      <c r="AR408" s="162"/>
      <c r="AS408" s="162"/>
      <c r="AT408" s="162"/>
    </row>
    <row r="409" spans="14:46" s="156" customFormat="1" x14ac:dyDescent="0.25">
      <c r="N409" s="160"/>
      <c r="AB409" s="160"/>
      <c r="AI409" s="162"/>
      <c r="AJ409" s="162"/>
      <c r="AK409" s="162"/>
      <c r="AL409" s="162"/>
      <c r="AM409" s="162"/>
      <c r="AN409" s="162"/>
      <c r="AO409" s="162"/>
      <c r="AP409" s="162"/>
      <c r="AQ409" s="162"/>
      <c r="AR409" s="162"/>
      <c r="AS409" s="162"/>
      <c r="AT409" s="162"/>
    </row>
    <row r="410" spans="14:46" s="156" customFormat="1" x14ac:dyDescent="0.25">
      <c r="N410" s="160"/>
      <c r="AB410" s="160"/>
      <c r="AI410" s="162"/>
      <c r="AJ410" s="162"/>
      <c r="AK410" s="162"/>
      <c r="AL410" s="162"/>
      <c r="AM410" s="162"/>
      <c r="AN410" s="162"/>
      <c r="AO410" s="162"/>
      <c r="AP410" s="162"/>
      <c r="AQ410" s="162"/>
      <c r="AR410" s="162"/>
      <c r="AS410" s="162"/>
      <c r="AT410" s="162"/>
    </row>
    <row r="411" spans="14:46" s="156" customFormat="1" x14ac:dyDescent="0.25">
      <c r="N411" s="160"/>
      <c r="AB411" s="160"/>
      <c r="AI411" s="162"/>
      <c r="AJ411" s="162"/>
      <c r="AK411" s="162"/>
      <c r="AL411" s="162"/>
      <c r="AM411" s="162"/>
      <c r="AN411" s="162"/>
      <c r="AO411" s="162"/>
      <c r="AP411" s="162"/>
      <c r="AQ411" s="162"/>
      <c r="AR411" s="162"/>
      <c r="AS411" s="162"/>
      <c r="AT411" s="162"/>
    </row>
    <row r="412" spans="14:46" s="156" customFormat="1" x14ac:dyDescent="0.25">
      <c r="N412" s="160"/>
      <c r="AB412" s="160"/>
      <c r="AI412" s="162"/>
      <c r="AJ412" s="162"/>
      <c r="AK412" s="162"/>
      <c r="AL412" s="162"/>
      <c r="AM412" s="162"/>
      <c r="AN412" s="162"/>
      <c r="AO412" s="162"/>
      <c r="AP412" s="162"/>
      <c r="AQ412" s="162"/>
      <c r="AR412" s="162"/>
      <c r="AS412" s="162"/>
      <c r="AT412" s="162"/>
    </row>
    <row r="413" spans="14:46" s="156" customFormat="1" x14ac:dyDescent="0.25">
      <c r="N413" s="160"/>
      <c r="AB413" s="160"/>
      <c r="AI413" s="162"/>
      <c r="AJ413" s="162"/>
      <c r="AK413" s="162"/>
      <c r="AL413" s="162"/>
      <c r="AM413" s="162"/>
      <c r="AN413" s="162"/>
      <c r="AO413" s="162"/>
      <c r="AP413" s="162"/>
      <c r="AQ413" s="162"/>
      <c r="AR413" s="162"/>
      <c r="AS413" s="162"/>
      <c r="AT413" s="162"/>
    </row>
    <row r="414" spans="14:46" s="156" customFormat="1" x14ac:dyDescent="0.25">
      <c r="N414" s="160"/>
      <c r="AB414" s="160"/>
      <c r="AI414" s="162"/>
      <c r="AJ414" s="162"/>
      <c r="AK414" s="162"/>
      <c r="AL414" s="162"/>
      <c r="AM414" s="162"/>
      <c r="AN414" s="162"/>
      <c r="AO414" s="162"/>
      <c r="AP414" s="162"/>
      <c r="AQ414" s="162"/>
      <c r="AR414" s="162"/>
      <c r="AS414" s="162"/>
      <c r="AT414" s="162"/>
    </row>
    <row r="415" spans="14:46" s="156" customFormat="1" x14ac:dyDescent="0.25">
      <c r="N415" s="160"/>
      <c r="AB415" s="160"/>
      <c r="AI415" s="162"/>
      <c r="AJ415" s="162"/>
      <c r="AK415" s="162"/>
      <c r="AL415" s="162"/>
      <c r="AM415" s="162"/>
      <c r="AN415" s="162"/>
      <c r="AO415" s="162"/>
      <c r="AP415" s="162"/>
      <c r="AQ415" s="162"/>
      <c r="AR415" s="162"/>
      <c r="AS415" s="162"/>
      <c r="AT415" s="162"/>
    </row>
    <row r="416" spans="14:46" s="156" customFormat="1" x14ac:dyDescent="0.25">
      <c r="N416" s="160"/>
      <c r="AB416" s="160"/>
      <c r="AI416" s="162"/>
      <c r="AJ416" s="162"/>
      <c r="AK416" s="162"/>
      <c r="AL416" s="162"/>
      <c r="AM416" s="162"/>
      <c r="AN416" s="162"/>
      <c r="AO416" s="162"/>
      <c r="AP416" s="162"/>
      <c r="AQ416" s="162"/>
      <c r="AR416" s="162"/>
      <c r="AS416" s="162"/>
      <c r="AT416" s="162"/>
    </row>
    <row r="417" spans="14:46" s="156" customFormat="1" x14ac:dyDescent="0.25">
      <c r="N417" s="160"/>
      <c r="AB417" s="160"/>
      <c r="AI417" s="162"/>
      <c r="AJ417" s="162"/>
      <c r="AK417" s="162"/>
      <c r="AL417" s="162"/>
      <c r="AM417" s="162"/>
      <c r="AN417" s="162"/>
      <c r="AO417" s="162"/>
      <c r="AP417" s="162"/>
      <c r="AQ417" s="162"/>
      <c r="AR417" s="162"/>
      <c r="AS417" s="162"/>
      <c r="AT417" s="162"/>
    </row>
    <row r="418" spans="14:46" s="156" customFormat="1" x14ac:dyDescent="0.25">
      <c r="N418" s="160"/>
      <c r="AB418" s="160"/>
      <c r="AI418" s="162"/>
      <c r="AJ418" s="162"/>
      <c r="AK418" s="162"/>
      <c r="AL418" s="162"/>
      <c r="AM418" s="162"/>
      <c r="AN418" s="162"/>
      <c r="AO418" s="162"/>
      <c r="AP418" s="162"/>
      <c r="AQ418" s="162"/>
      <c r="AR418" s="162"/>
      <c r="AS418" s="162"/>
      <c r="AT418" s="162"/>
    </row>
    <row r="419" spans="14:46" s="156" customFormat="1" x14ac:dyDescent="0.25">
      <c r="N419" s="160"/>
      <c r="AB419" s="160"/>
      <c r="AI419" s="162"/>
      <c r="AJ419" s="162"/>
      <c r="AK419" s="162"/>
      <c r="AL419" s="162"/>
      <c r="AM419" s="162"/>
      <c r="AN419" s="162"/>
      <c r="AO419" s="162"/>
      <c r="AP419" s="162"/>
      <c r="AQ419" s="162"/>
      <c r="AR419" s="162"/>
      <c r="AS419" s="162"/>
      <c r="AT419" s="162"/>
    </row>
    <row r="420" spans="14:46" s="156" customFormat="1" x14ac:dyDescent="0.25">
      <c r="N420" s="160"/>
      <c r="AB420" s="160"/>
      <c r="AI420" s="162"/>
      <c r="AJ420" s="162"/>
      <c r="AK420" s="162"/>
      <c r="AL420" s="162"/>
      <c r="AM420" s="162"/>
      <c r="AN420" s="162"/>
      <c r="AO420" s="162"/>
      <c r="AP420" s="162"/>
      <c r="AQ420" s="162"/>
      <c r="AR420" s="162"/>
      <c r="AS420" s="162"/>
      <c r="AT420" s="162"/>
    </row>
    <row r="421" spans="14:46" s="156" customFormat="1" x14ac:dyDescent="0.25">
      <c r="N421" s="160"/>
      <c r="AB421" s="160"/>
      <c r="AI421" s="162"/>
      <c r="AJ421" s="162"/>
      <c r="AK421" s="162"/>
      <c r="AL421" s="162"/>
      <c r="AM421" s="162"/>
      <c r="AN421" s="162"/>
      <c r="AO421" s="162"/>
      <c r="AP421" s="162"/>
      <c r="AQ421" s="162"/>
      <c r="AR421" s="162"/>
      <c r="AS421" s="162"/>
      <c r="AT421" s="162"/>
    </row>
    <row r="422" spans="14:46" s="156" customFormat="1" x14ac:dyDescent="0.25">
      <c r="N422" s="160"/>
      <c r="AB422" s="160"/>
      <c r="AI422" s="162"/>
      <c r="AJ422" s="162"/>
      <c r="AK422" s="162"/>
      <c r="AL422" s="162"/>
      <c r="AM422" s="162"/>
      <c r="AN422" s="162"/>
      <c r="AO422" s="162"/>
      <c r="AP422" s="162"/>
      <c r="AQ422" s="162"/>
      <c r="AR422" s="162"/>
      <c r="AS422" s="162"/>
      <c r="AT422" s="162"/>
    </row>
    <row r="423" spans="14:46" s="156" customFormat="1" x14ac:dyDescent="0.25">
      <c r="N423" s="160"/>
      <c r="AB423" s="160"/>
      <c r="AI423" s="162"/>
      <c r="AJ423" s="162"/>
      <c r="AK423" s="162"/>
      <c r="AL423" s="162"/>
      <c r="AM423" s="162"/>
      <c r="AN423" s="162"/>
      <c r="AO423" s="162"/>
      <c r="AP423" s="162"/>
      <c r="AQ423" s="162"/>
      <c r="AR423" s="162"/>
      <c r="AS423" s="162"/>
      <c r="AT423" s="162"/>
    </row>
    <row r="424" spans="14:46" s="156" customFormat="1" x14ac:dyDescent="0.25">
      <c r="N424" s="160"/>
      <c r="AB424" s="160"/>
      <c r="AI424" s="162"/>
      <c r="AJ424" s="162"/>
      <c r="AK424" s="162"/>
      <c r="AL424" s="162"/>
      <c r="AM424" s="162"/>
      <c r="AN424" s="162"/>
      <c r="AO424" s="162"/>
      <c r="AP424" s="162"/>
      <c r="AQ424" s="162"/>
      <c r="AR424" s="162"/>
      <c r="AS424" s="162"/>
      <c r="AT424" s="162"/>
    </row>
    <row r="425" spans="14:46" s="156" customFormat="1" x14ac:dyDescent="0.25">
      <c r="N425" s="160"/>
      <c r="AB425" s="160"/>
      <c r="AI425" s="162"/>
      <c r="AJ425" s="162"/>
      <c r="AK425" s="162"/>
      <c r="AL425" s="162"/>
      <c r="AM425" s="162"/>
      <c r="AN425" s="162"/>
      <c r="AO425" s="162"/>
      <c r="AP425" s="162"/>
      <c r="AQ425" s="162"/>
      <c r="AR425" s="162"/>
      <c r="AS425" s="162"/>
      <c r="AT425" s="162"/>
    </row>
    <row r="426" spans="14:46" s="156" customFormat="1" x14ac:dyDescent="0.25">
      <c r="N426" s="160"/>
      <c r="AB426" s="160"/>
      <c r="AI426" s="162"/>
      <c r="AJ426" s="162"/>
      <c r="AK426" s="162"/>
      <c r="AL426" s="162"/>
      <c r="AM426" s="162"/>
      <c r="AN426" s="162"/>
      <c r="AO426" s="162"/>
      <c r="AP426" s="162"/>
      <c r="AQ426" s="162"/>
      <c r="AR426" s="162"/>
      <c r="AS426" s="162"/>
      <c r="AT426" s="162"/>
    </row>
    <row r="427" spans="14:46" s="156" customFormat="1" x14ac:dyDescent="0.25">
      <c r="N427" s="160"/>
      <c r="AB427" s="160"/>
      <c r="AI427" s="162"/>
      <c r="AJ427" s="162"/>
      <c r="AK427" s="162"/>
      <c r="AL427" s="162"/>
      <c r="AM427" s="162"/>
      <c r="AN427" s="162"/>
      <c r="AO427" s="162"/>
      <c r="AP427" s="162"/>
      <c r="AQ427" s="162"/>
      <c r="AR427" s="162"/>
      <c r="AS427" s="162"/>
      <c r="AT427" s="162"/>
    </row>
    <row r="428" spans="14:46" s="156" customFormat="1" x14ac:dyDescent="0.25">
      <c r="N428" s="160"/>
      <c r="AB428" s="160"/>
      <c r="AI428" s="162"/>
      <c r="AJ428" s="162"/>
      <c r="AK428" s="162"/>
      <c r="AL428" s="162"/>
      <c r="AM428" s="162"/>
      <c r="AN428" s="162"/>
      <c r="AO428" s="162"/>
      <c r="AP428" s="162"/>
      <c r="AQ428" s="162"/>
      <c r="AR428" s="162"/>
      <c r="AS428" s="162"/>
      <c r="AT428" s="162"/>
    </row>
    <row r="429" spans="14:46" s="156" customFormat="1" x14ac:dyDescent="0.25">
      <c r="N429" s="160"/>
      <c r="AB429" s="160"/>
      <c r="AI429" s="162"/>
      <c r="AJ429" s="162"/>
      <c r="AK429" s="162"/>
      <c r="AL429" s="162"/>
      <c r="AM429" s="162"/>
      <c r="AN429" s="162"/>
      <c r="AO429" s="162"/>
      <c r="AP429" s="162"/>
      <c r="AQ429" s="162"/>
      <c r="AR429" s="162"/>
      <c r="AS429" s="162"/>
      <c r="AT429" s="162"/>
    </row>
    <row r="430" spans="14:46" s="156" customFormat="1" x14ac:dyDescent="0.25">
      <c r="N430" s="160"/>
      <c r="AB430" s="160"/>
      <c r="AI430" s="162"/>
      <c r="AJ430" s="162"/>
      <c r="AK430" s="162"/>
      <c r="AL430" s="162"/>
      <c r="AM430" s="162"/>
      <c r="AN430" s="162"/>
      <c r="AO430" s="162"/>
      <c r="AP430" s="162"/>
      <c r="AQ430" s="162"/>
      <c r="AR430" s="162"/>
      <c r="AS430" s="162"/>
      <c r="AT430" s="162"/>
    </row>
    <row r="431" spans="14:46" s="156" customFormat="1" x14ac:dyDescent="0.25">
      <c r="N431" s="160"/>
      <c r="AB431" s="160"/>
      <c r="AI431" s="162"/>
      <c r="AJ431" s="162"/>
      <c r="AK431" s="162"/>
      <c r="AL431" s="162"/>
      <c r="AM431" s="162"/>
      <c r="AN431" s="162"/>
      <c r="AO431" s="162"/>
      <c r="AP431" s="162"/>
      <c r="AQ431" s="162"/>
      <c r="AR431" s="162"/>
      <c r="AS431" s="162"/>
      <c r="AT431" s="162"/>
    </row>
    <row r="432" spans="14:46" s="156" customFormat="1" x14ac:dyDescent="0.25">
      <c r="N432" s="160"/>
      <c r="AB432" s="160"/>
      <c r="AI432" s="162"/>
      <c r="AJ432" s="162"/>
      <c r="AK432" s="162"/>
      <c r="AL432" s="162"/>
      <c r="AM432" s="162"/>
      <c r="AN432" s="162"/>
      <c r="AO432" s="162"/>
      <c r="AP432" s="162"/>
      <c r="AQ432" s="162"/>
      <c r="AR432" s="162"/>
      <c r="AS432" s="162"/>
      <c r="AT432" s="162"/>
    </row>
    <row r="433" spans="14:46" s="156" customFormat="1" x14ac:dyDescent="0.25">
      <c r="N433" s="160"/>
      <c r="AB433" s="160"/>
      <c r="AI433" s="162"/>
      <c r="AJ433" s="162"/>
      <c r="AK433" s="162"/>
      <c r="AL433" s="162"/>
      <c r="AM433" s="162"/>
      <c r="AN433" s="162"/>
      <c r="AO433" s="162"/>
      <c r="AP433" s="162"/>
      <c r="AQ433" s="162"/>
      <c r="AR433" s="162"/>
      <c r="AS433" s="162"/>
      <c r="AT433" s="162"/>
    </row>
    <row r="434" spans="14:46" s="156" customFormat="1" x14ac:dyDescent="0.25">
      <c r="N434" s="160"/>
      <c r="AB434" s="160"/>
      <c r="AI434" s="162"/>
      <c r="AJ434" s="162"/>
      <c r="AK434" s="162"/>
      <c r="AL434" s="162"/>
      <c r="AM434" s="162"/>
      <c r="AN434" s="162"/>
      <c r="AO434" s="162"/>
      <c r="AP434" s="162"/>
      <c r="AQ434" s="162"/>
      <c r="AR434" s="162"/>
      <c r="AS434" s="162"/>
      <c r="AT434" s="162"/>
    </row>
    <row r="435" spans="14:46" s="156" customFormat="1" x14ac:dyDescent="0.25">
      <c r="N435" s="160"/>
      <c r="AB435" s="160"/>
      <c r="AI435" s="162"/>
      <c r="AJ435" s="162"/>
      <c r="AK435" s="162"/>
      <c r="AL435" s="162"/>
      <c r="AM435" s="162"/>
      <c r="AN435" s="162"/>
      <c r="AO435" s="162"/>
      <c r="AP435" s="162"/>
      <c r="AQ435" s="162"/>
      <c r="AR435" s="162"/>
      <c r="AS435" s="162"/>
      <c r="AT435" s="162"/>
    </row>
    <row r="436" spans="14:46" s="156" customFormat="1" x14ac:dyDescent="0.25">
      <c r="N436" s="160"/>
      <c r="AB436" s="160"/>
      <c r="AI436" s="162"/>
      <c r="AJ436" s="162"/>
      <c r="AK436" s="162"/>
      <c r="AL436" s="162"/>
      <c r="AM436" s="162"/>
      <c r="AN436" s="162"/>
      <c r="AO436" s="162"/>
      <c r="AP436" s="162"/>
      <c r="AQ436" s="162"/>
      <c r="AR436" s="162"/>
      <c r="AS436" s="162"/>
      <c r="AT436" s="162"/>
    </row>
    <row r="437" spans="14:46" s="156" customFormat="1" x14ac:dyDescent="0.25">
      <c r="N437" s="160"/>
      <c r="AB437" s="160"/>
      <c r="AI437" s="162"/>
      <c r="AJ437" s="162"/>
      <c r="AK437" s="162"/>
      <c r="AL437" s="162"/>
      <c r="AM437" s="162"/>
      <c r="AN437" s="162"/>
      <c r="AO437" s="162"/>
      <c r="AP437" s="162"/>
      <c r="AQ437" s="162"/>
      <c r="AR437" s="162"/>
      <c r="AS437" s="162"/>
      <c r="AT437" s="162"/>
    </row>
    <row r="438" spans="14:46" s="156" customFormat="1" x14ac:dyDescent="0.25">
      <c r="N438" s="160"/>
      <c r="AB438" s="160"/>
      <c r="AI438" s="162"/>
      <c r="AJ438" s="162"/>
      <c r="AK438" s="162"/>
      <c r="AL438" s="162"/>
      <c r="AM438" s="162"/>
      <c r="AN438" s="162"/>
      <c r="AO438" s="162"/>
      <c r="AP438" s="162"/>
      <c r="AQ438" s="162"/>
      <c r="AR438" s="162"/>
      <c r="AS438" s="162"/>
      <c r="AT438" s="162"/>
    </row>
    <row r="439" spans="14:46" s="156" customFormat="1" x14ac:dyDescent="0.25">
      <c r="N439" s="160"/>
      <c r="AB439" s="160"/>
      <c r="AI439" s="162"/>
      <c r="AJ439" s="162"/>
      <c r="AK439" s="162"/>
      <c r="AL439" s="162"/>
      <c r="AM439" s="162"/>
      <c r="AN439" s="162"/>
      <c r="AO439" s="162"/>
      <c r="AP439" s="162"/>
      <c r="AQ439" s="162"/>
      <c r="AR439" s="162"/>
      <c r="AS439" s="162"/>
      <c r="AT439" s="162"/>
    </row>
    <row r="440" spans="14:46" s="156" customFormat="1" x14ac:dyDescent="0.25">
      <c r="N440" s="160"/>
      <c r="AB440" s="160"/>
      <c r="AI440" s="162"/>
      <c r="AJ440" s="162"/>
      <c r="AK440" s="162"/>
      <c r="AL440" s="162"/>
      <c r="AM440" s="162"/>
      <c r="AN440" s="162"/>
      <c r="AO440" s="162"/>
      <c r="AP440" s="162"/>
      <c r="AQ440" s="162"/>
      <c r="AR440" s="162"/>
      <c r="AS440" s="162"/>
      <c r="AT440" s="162"/>
    </row>
    <row r="441" spans="14:46" s="156" customFormat="1" x14ac:dyDescent="0.25">
      <c r="N441" s="160"/>
      <c r="AB441" s="160"/>
      <c r="AI441" s="162"/>
      <c r="AJ441" s="162"/>
      <c r="AK441" s="162"/>
      <c r="AL441" s="162"/>
      <c r="AM441" s="162"/>
      <c r="AN441" s="162"/>
      <c r="AO441" s="162"/>
      <c r="AP441" s="162"/>
      <c r="AQ441" s="162"/>
      <c r="AR441" s="162"/>
      <c r="AS441" s="162"/>
      <c r="AT441" s="162"/>
    </row>
    <row r="442" spans="14:46" s="156" customFormat="1" x14ac:dyDescent="0.25">
      <c r="N442" s="160"/>
      <c r="AB442" s="160"/>
      <c r="AI442" s="162"/>
      <c r="AJ442" s="162"/>
      <c r="AK442" s="162"/>
      <c r="AL442" s="162"/>
      <c r="AM442" s="162"/>
      <c r="AN442" s="162"/>
      <c r="AO442" s="162"/>
      <c r="AP442" s="162"/>
      <c r="AQ442" s="162"/>
      <c r="AR442" s="162"/>
      <c r="AS442" s="162"/>
      <c r="AT442" s="162"/>
    </row>
    <row r="443" spans="14:46" s="156" customFormat="1" x14ac:dyDescent="0.25">
      <c r="N443" s="160"/>
      <c r="AB443" s="160"/>
      <c r="AI443" s="162"/>
      <c r="AJ443" s="162"/>
      <c r="AK443" s="162"/>
      <c r="AL443" s="162"/>
      <c r="AM443" s="162"/>
      <c r="AN443" s="162"/>
      <c r="AO443" s="162"/>
      <c r="AP443" s="162"/>
      <c r="AQ443" s="162"/>
      <c r="AR443" s="162"/>
      <c r="AS443" s="162"/>
      <c r="AT443" s="162"/>
    </row>
    <row r="444" spans="14:46" s="156" customFormat="1" x14ac:dyDescent="0.25">
      <c r="N444" s="160"/>
      <c r="AB444" s="160"/>
      <c r="AI444" s="162"/>
      <c r="AJ444" s="162"/>
      <c r="AK444" s="162"/>
      <c r="AL444" s="162"/>
      <c r="AM444" s="162"/>
      <c r="AN444" s="162"/>
      <c r="AO444" s="162"/>
      <c r="AP444" s="162"/>
      <c r="AQ444" s="162"/>
      <c r="AR444" s="162"/>
      <c r="AS444" s="162"/>
      <c r="AT444" s="162"/>
    </row>
    <row r="445" spans="14:46" s="156" customFormat="1" x14ac:dyDescent="0.25">
      <c r="N445" s="160"/>
      <c r="AB445" s="160"/>
      <c r="AI445" s="162"/>
      <c r="AJ445" s="162"/>
      <c r="AK445" s="162"/>
      <c r="AL445" s="162"/>
      <c r="AM445" s="162"/>
      <c r="AN445" s="162"/>
      <c r="AO445" s="162"/>
      <c r="AP445" s="162"/>
      <c r="AQ445" s="162"/>
      <c r="AR445" s="162"/>
      <c r="AS445" s="162"/>
      <c r="AT445" s="162"/>
    </row>
    <row r="446" spans="14:46" s="156" customFormat="1" x14ac:dyDescent="0.25">
      <c r="N446" s="160"/>
      <c r="AB446" s="160"/>
      <c r="AI446" s="162"/>
      <c r="AJ446" s="162"/>
      <c r="AK446" s="162"/>
      <c r="AL446" s="162"/>
      <c r="AM446" s="162"/>
      <c r="AN446" s="162"/>
      <c r="AO446" s="162"/>
      <c r="AP446" s="162"/>
      <c r="AQ446" s="162"/>
      <c r="AR446" s="162"/>
      <c r="AS446" s="162"/>
      <c r="AT446" s="162"/>
    </row>
    <row r="447" spans="14:46" s="156" customFormat="1" x14ac:dyDescent="0.25">
      <c r="N447" s="160"/>
      <c r="AB447" s="160"/>
      <c r="AI447" s="162"/>
      <c r="AJ447" s="162"/>
      <c r="AK447" s="162"/>
      <c r="AL447" s="162"/>
      <c r="AM447" s="162"/>
      <c r="AN447" s="162"/>
      <c r="AO447" s="162"/>
      <c r="AP447" s="162"/>
      <c r="AQ447" s="162"/>
      <c r="AR447" s="162"/>
      <c r="AS447" s="162"/>
      <c r="AT447" s="162"/>
    </row>
    <row r="448" spans="14:46" s="156" customFormat="1" x14ac:dyDescent="0.25">
      <c r="N448" s="160"/>
      <c r="AB448" s="160"/>
      <c r="AI448" s="162"/>
      <c r="AJ448" s="162"/>
      <c r="AK448" s="162"/>
      <c r="AL448" s="162"/>
      <c r="AM448" s="162"/>
      <c r="AN448" s="162"/>
      <c r="AO448" s="162"/>
      <c r="AP448" s="162"/>
      <c r="AQ448" s="162"/>
      <c r="AR448" s="162"/>
      <c r="AS448" s="162"/>
      <c r="AT448" s="162"/>
    </row>
    <row r="449" spans="14:46" s="156" customFormat="1" x14ac:dyDescent="0.25">
      <c r="N449" s="160"/>
      <c r="AB449" s="160"/>
      <c r="AI449" s="162"/>
      <c r="AJ449" s="162"/>
      <c r="AK449" s="162"/>
      <c r="AL449" s="162"/>
      <c r="AM449" s="162"/>
      <c r="AN449" s="162"/>
      <c r="AO449" s="162"/>
      <c r="AP449" s="162"/>
      <c r="AQ449" s="162"/>
      <c r="AR449" s="162"/>
      <c r="AS449" s="162"/>
      <c r="AT449" s="162"/>
    </row>
    <row r="450" spans="14:46" s="156" customFormat="1" x14ac:dyDescent="0.25">
      <c r="N450" s="160"/>
      <c r="AB450" s="160"/>
      <c r="AI450" s="162"/>
      <c r="AJ450" s="162"/>
      <c r="AK450" s="162"/>
      <c r="AL450" s="162"/>
      <c r="AM450" s="162"/>
      <c r="AN450" s="162"/>
      <c r="AO450" s="162"/>
      <c r="AP450" s="162"/>
      <c r="AQ450" s="162"/>
      <c r="AR450" s="162"/>
      <c r="AS450" s="162"/>
      <c r="AT450" s="162"/>
    </row>
    <row r="451" spans="14:46" s="156" customFormat="1" x14ac:dyDescent="0.25">
      <c r="N451" s="160"/>
      <c r="AB451" s="160"/>
      <c r="AI451" s="162"/>
      <c r="AJ451" s="162"/>
      <c r="AK451" s="162"/>
      <c r="AL451" s="162"/>
      <c r="AM451" s="162"/>
      <c r="AN451" s="162"/>
      <c r="AO451" s="162"/>
      <c r="AP451" s="162"/>
      <c r="AQ451" s="162"/>
      <c r="AR451" s="162"/>
      <c r="AS451" s="162"/>
      <c r="AT451" s="162"/>
    </row>
    <row r="452" spans="14:46" s="156" customFormat="1" x14ac:dyDescent="0.25">
      <c r="N452" s="160"/>
      <c r="AB452" s="160"/>
      <c r="AI452" s="162"/>
      <c r="AJ452" s="162"/>
      <c r="AK452" s="162"/>
      <c r="AL452" s="162"/>
      <c r="AM452" s="162"/>
      <c r="AN452" s="162"/>
      <c r="AO452" s="162"/>
      <c r="AP452" s="162"/>
      <c r="AQ452" s="162"/>
      <c r="AR452" s="162"/>
      <c r="AS452" s="162"/>
      <c r="AT452" s="162"/>
    </row>
    <row r="453" spans="14:46" s="156" customFormat="1" x14ac:dyDescent="0.25">
      <c r="N453" s="160"/>
      <c r="AB453" s="160"/>
      <c r="AI453" s="162"/>
      <c r="AJ453" s="162"/>
      <c r="AK453" s="162"/>
      <c r="AL453" s="162"/>
      <c r="AM453" s="162"/>
      <c r="AN453" s="162"/>
      <c r="AO453" s="162"/>
      <c r="AP453" s="162"/>
      <c r="AQ453" s="162"/>
      <c r="AR453" s="162"/>
      <c r="AS453" s="162"/>
      <c r="AT453" s="162"/>
    </row>
    <row r="454" spans="14:46" s="156" customFormat="1" x14ac:dyDescent="0.25">
      <c r="N454" s="160"/>
      <c r="AB454" s="160"/>
      <c r="AI454" s="162"/>
      <c r="AJ454" s="162"/>
      <c r="AK454" s="162"/>
      <c r="AL454" s="162"/>
      <c r="AM454" s="162"/>
      <c r="AN454" s="162"/>
      <c r="AO454" s="162"/>
      <c r="AP454" s="162"/>
      <c r="AQ454" s="162"/>
      <c r="AR454" s="162"/>
      <c r="AS454" s="162"/>
      <c r="AT454" s="162"/>
    </row>
    <row r="455" spans="14:46" s="156" customFormat="1" x14ac:dyDescent="0.25">
      <c r="N455" s="160"/>
      <c r="AB455" s="160"/>
      <c r="AI455" s="162"/>
      <c r="AJ455" s="162"/>
      <c r="AK455" s="162"/>
      <c r="AL455" s="162"/>
      <c r="AM455" s="162"/>
      <c r="AN455" s="162"/>
      <c r="AO455" s="162"/>
      <c r="AP455" s="162"/>
      <c r="AQ455" s="162"/>
      <c r="AR455" s="162"/>
      <c r="AS455" s="162"/>
      <c r="AT455" s="162"/>
    </row>
    <row r="456" spans="14:46" s="156" customFormat="1" x14ac:dyDescent="0.25">
      <c r="N456" s="160"/>
      <c r="AB456" s="160"/>
      <c r="AI456" s="162"/>
      <c r="AJ456" s="162"/>
      <c r="AK456" s="162"/>
      <c r="AL456" s="162"/>
      <c r="AM456" s="162"/>
      <c r="AN456" s="162"/>
      <c r="AO456" s="162"/>
      <c r="AP456" s="162"/>
      <c r="AQ456" s="162"/>
      <c r="AR456" s="162"/>
      <c r="AS456" s="162"/>
      <c r="AT456" s="162"/>
    </row>
    <row r="457" spans="14:46" s="156" customFormat="1" x14ac:dyDescent="0.25">
      <c r="N457" s="160"/>
      <c r="AB457" s="160"/>
      <c r="AI457" s="162"/>
      <c r="AJ457" s="162"/>
      <c r="AK457" s="162"/>
      <c r="AL457" s="162"/>
      <c r="AM457" s="162"/>
      <c r="AN457" s="162"/>
      <c r="AO457" s="162"/>
      <c r="AP457" s="162"/>
      <c r="AQ457" s="162"/>
      <c r="AR457" s="162"/>
      <c r="AS457" s="162"/>
      <c r="AT457" s="162"/>
    </row>
    <row r="458" spans="14:46" s="156" customFormat="1" x14ac:dyDescent="0.25">
      <c r="N458" s="160"/>
      <c r="AB458" s="160"/>
      <c r="AI458" s="162"/>
      <c r="AJ458" s="162"/>
      <c r="AK458" s="162"/>
      <c r="AL458" s="162"/>
      <c r="AM458" s="162"/>
      <c r="AN458" s="162"/>
      <c r="AO458" s="162"/>
      <c r="AP458" s="162"/>
      <c r="AQ458" s="162"/>
      <c r="AR458" s="162"/>
      <c r="AS458" s="162"/>
      <c r="AT458" s="162"/>
    </row>
    <row r="459" spans="14:46" s="156" customFormat="1" x14ac:dyDescent="0.25">
      <c r="N459" s="160"/>
      <c r="AB459" s="160"/>
      <c r="AI459" s="162"/>
      <c r="AJ459" s="162"/>
      <c r="AK459" s="162"/>
      <c r="AL459" s="162"/>
      <c r="AM459" s="162"/>
      <c r="AN459" s="162"/>
      <c r="AO459" s="162"/>
      <c r="AP459" s="162"/>
      <c r="AQ459" s="162"/>
      <c r="AR459" s="162"/>
      <c r="AS459" s="162"/>
      <c r="AT459" s="162"/>
    </row>
    <row r="460" spans="14:46" s="156" customFormat="1" x14ac:dyDescent="0.25">
      <c r="N460" s="160"/>
      <c r="AB460" s="160"/>
      <c r="AI460" s="162"/>
      <c r="AJ460" s="162"/>
      <c r="AK460" s="162"/>
      <c r="AL460" s="162"/>
      <c r="AM460" s="162"/>
      <c r="AN460" s="162"/>
      <c r="AO460" s="162"/>
      <c r="AP460" s="162"/>
      <c r="AQ460" s="162"/>
      <c r="AR460" s="162"/>
      <c r="AS460" s="162"/>
      <c r="AT460" s="162"/>
    </row>
    <row r="461" spans="14:46" s="156" customFormat="1" x14ac:dyDescent="0.25">
      <c r="N461" s="160"/>
      <c r="AB461" s="160"/>
      <c r="AI461" s="162"/>
      <c r="AJ461" s="162"/>
      <c r="AK461" s="162"/>
      <c r="AL461" s="162"/>
      <c r="AM461" s="162"/>
      <c r="AN461" s="162"/>
      <c r="AO461" s="162"/>
      <c r="AP461" s="162"/>
      <c r="AQ461" s="162"/>
      <c r="AR461" s="162"/>
      <c r="AS461" s="162"/>
      <c r="AT461" s="162"/>
    </row>
    <row r="462" spans="14:46" s="156" customFormat="1" x14ac:dyDescent="0.25">
      <c r="N462" s="160"/>
      <c r="AB462" s="160"/>
      <c r="AI462" s="162"/>
      <c r="AJ462" s="162"/>
      <c r="AK462" s="162"/>
      <c r="AL462" s="162"/>
      <c r="AM462" s="162"/>
      <c r="AN462" s="162"/>
      <c r="AO462" s="162"/>
      <c r="AP462" s="162"/>
      <c r="AQ462" s="162"/>
      <c r="AR462" s="162"/>
      <c r="AS462" s="162"/>
      <c r="AT462" s="162"/>
    </row>
    <row r="463" spans="14:46" s="156" customFormat="1" x14ac:dyDescent="0.25">
      <c r="N463" s="160"/>
      <c r="AB463" s="160"/>
      <c r="AI463" s="162"/>
      <c r="AJ463" s="162"/>
      <c r="AK463" s="162"/>
      <c r="AL463" s="162"/>
      <c r="AM463" s="162"/>
      <c r="AN463" s="162"/>
      <c r="AO463" s="162"/>
      <c r="AP463" s="162"/>
      <c r="AQ463" s="162"/>
      <c r="AR463" s="162"/>
      <c r="AS463" s="162"/>
      <c r="AT463" s="162"/>
    </row>
    <row r="464" spans="14:46" s="156" customFormat="1" x14ac:dyDescent="0.25">
      <c r="N464" s="160"/>
      <c r="AB464" s="160"/>
      <c r="AI464" s="162"/>
      <c r="AJ464" s="162"/>
      <c r="AK464" s="162"/>
      <c r="AL464" s="162"/>
      <c r="AM464" s="162"/>
      <c r="AN464" s="162"/>
      <c r="AO464" s="162"/>
      <c r="AP464" s="162"/>
      <c r="AQ464" s="162"/>
      <c r="AR464" s="162"/>
      <c r="AS464" s="162"/>
      <c r="AT464" s="162"/>
    </row>
    <row r="465" spans="14:46" s="156" customFormat="1" x14ac:dyDescent="0.25">
      <c r="N465" s="160"/>
      <c r="AB465" s="160"/>
      <c r="AI465" s="162"/>
      <c r="AJ465" s="162"/>
      <c r="AK465" s="162"/>
      <c r="AL465" s="162"/>
      <c r="AM465" s="162"/>
      <c r="AN465" s="162"/>
      <c r="AO465" s="162"/>
      <c r="AP465" s="162"/>
      <c r="AQ465" s="162"/>
      <c r="AR465" s="162"/>
      <c r="AS465" s="162"/>
      <c r="AT465" s="162"/>
    </row>
    <row r="466" spans="14:46" s="156" customFormat="1" x14ac:dyDescent="0.25">
      <c r="N466" s="160"/>
      <c r="AB466" s="160"/>
      <c r="AI466" s="162"/>
      <c r="AJ466" s="162"/>
      <c r="AK466" s="162"/>
      <c r="AL466" s="162"/>
      <c r="AM466" s="162"/>
      <c r="AN466" s="162"/>
      <c r="AO466" s="162"/>
      <c r="AP466" s="162"/>
      <c r="AQ466" s="162"/>
      <c r="AR466" s="162"/>
      <c r="AS466" s="162"/>
      <c r="AT466" s="162"/>
    </row>
    <row r="467" spans="14:46" s="156" customFormat="1" x14ac:dyDescent="0.25">
      <c r="N467" s="160"/>
      <c r="AB467" s="160"/>
      <c r="AI467" s="162"/>
      <c r="AJ467" s="162"/>
      <c r="AK467" s="162"/>
      <c r="AL467" s="162"/>
      <c r="AM467" s="162"/>
      <c r="AN467" s="162"/>
      <c r="AO467" s="162"/>
      <c r="AP467" s="162"/>
      <c r="AQ467" s="162"/>
      <c r="AR467" s="162"/>
      <c r="AS467" s="162"/>
      <c r="AT467" s="162"/>
    </row>
    <row r="468" spans="14:46" s="156" customFormat="1" x14ac:dyDescent="0.25">
      <c r="N468" s="160"/>
      <c r="AB468" s="160"/>
      <c r="AI468" s="162"/>
      <c r="AJ468" s="162"/>
      <c r="AK468" s="162"/>
      <c r="AL468" s="162"/>
      <c r="AM468" s="162"/>
      <c r="AN468" s="162"/>
      <c r="AO468" s="162"/>
      <c r="AP468" s="162"/>
      <c r="AQ468" s="162"/>
      <c r="AR468" s="162"/>
      <c r="AS468" s="162"/>
      <c r="AT468" s="162"/>
    </row>
    <row r="469" spans="14:46" x14ac:dyDescent="0.25">
      <c r="AI469" s="154"/>
      <c r="AJ469" s="154"/>
      <c r="AK469" s="154"/>
      <c r="AL469" s="154"/>
      <c r="AM469" s="154"/>
      <c r="AN469" s="154"/>
      <c r="AO469" s="154"/>
      <c r="AP469" s="154"/>
      <c r="AQ469" s="154"/>
      <c r="AR469" s="154"/>
      <c r="AS469" s="154"/>
      <c r="AT469" s="154"/>
    </row>
    <row r="470" spans="14:46" x14ac:dyDescent="0.25">
      <c r="AI470" s="154"/>
      <c r="AJ470" s="154"/>
      <c r="AK470" s="154"/>
      <c r="AL470" s="154"/>
      <c r="AM470" s="154"/>
      <c r="AN470" s="154"/>
      <c r="AO470" s="154"/>
      <c r="AP470" s="154"/>
      <c r="AQ470" s="154"/>
      <c r="AR470" s="154"/>
      <c r="AS470" s="154"/>
      <c r="AT470" s="154"/>
    </row>
    <row r="471" spans="14:46" x14ac:dyDescent="0.25">
      <c r="AI471" s="154"/>
      <c r="AJ471" s="154"/>
      <c r="AK471" s="154"/>
      <c r="AL471" s="154"/>
      <c r="AM471" s="154"/>
      <c r="AN471" s="154"/>
      <c r="AO471" s="154"/>
      <c r="AP471" s="154"/>
      <c r="AQ471" s="154"/>
      <c r="AR471" s="154"/>
      <c r="AS471" s="154"/>
      <c r="AT471" s="154"/>
    </row>
    <row r="472" spans="14:46" x14ac:dyDescent="0.25">
      <c r="AI472" s="154"/>
      <c r="AJ472" s="154"/>
      <c r="AK472" s="154"/>
      <c r="AL472" s="154"/>
      <c r="AM472" s="154"/>
      <c r="AN472" s="154"/>
      <c r="AO472" s="154"/>
      <c r="AP472" s="154"/>
      <c r="AQ472" s="154"/>
      <c r="AR472" s="154"/>
      <c r="AS472" s="154"/>
      <c r="AT472" s="154"/>
    </row>
    <row r="473" spans="14:46" x14ac:dyDescent="0.25">
      <c r="AI473" s="154"/>
      <c r="AJ473" s="154"/>
      <c r="AK473" s="154"/>
      <c r="AL473" s="154"/>
      <c r="AM473" s="154"/>
      <c r="AN473" s="154"/>
      <c r="AO473" s="154"/>
      <c r="AP473" s="154"/>
      <c r="AQ473" s="154"/>
      <c r="AR473" s="154"/>
      <c r="AS473" s="154"/>
      <c r="AT473" s="154"/>
    </row>
    <row r="474" spans="14:46" x14ac:dyDescent="0.25">
      <c r="AI474" s="154"/>
      <c r="AJ474" s="154"/>
      <c r="AK474" s="154"/>
      <c r="AL474" s="154"/>
      <c r="AM474" s="154"/>
      <c r="AN474" s="154"/>
      <c r="AO474" s="154"/>
      <c r="AP474" s="154"/>
      <c r="AQ474" s="154"/>
      <c r="AR474" s="154"/>
      <c r="AS474" s="154"/>
      <c r="AT474" s="154"/>
    </row>
    <row r="475" spans="14:46" x14ac:dyDescent="0.25">
      <c r="AI475" s="154"/>
      <c r="AJ475" s="154"/>
      <c r="AK475" s="154"/>
      <c r="AL475" s="154"/>
      <c r="AM475" s="154"/>
      <c r="AN475" s="154"/>
      <c r="AO475" s="154"/>
      <c r="AP475" s="154"/>
      <c r="AQ475" s="154"/>
      <c r="AR475" s="154"/>
      <c r="AS475" s="154"/>
      <c r="AT475" s="154"/>
    </row>
    <row r="476" spans="14:46" x14ac:dyDescent="0.25">
      <c r="AI476" s="154"/>
      <c r="AJ476" s="154"/>
      <c r="AK476" s="154"/>
      <c r="AL476" s="154"/>
      <c r="AM476" s="154"/>
      <c r="AN476" s="154"/>
      <c r="AO476" s="154"/>
      <c r="AP476" s="154"/>
      <c r="AQ476" s="154"/>
      <c r="AR476" s="154"/>
      <c r="AS476" s="154"/>
      <c r="AT476" s="154"/>
    </row>
    <row r="477" spans="14:46" x14ac:dyDescent="0.25">
      <c r="AI477" s="154"/>
      <c r="AJ477" s="154"/>
      <c r="AK477" s="154"/>
      <c r="AL477" s="154"/>
      <c r="AM477" s="154"/>
      <c r="AN477" s="154"/>
      <c r="AO477" s="154"/>
      <c r="AP477" s="154"/>
      <c r="AQ477" s="154"/>
      <c r="AR477" s="154"/>
      <c r="AS477" s="154"/>
      <c r="AT477" s="154"/>
    </row>
    <row r="478" spans="14:46" x14ac:dyDescent="0.25">
      <c r="AI478" s="154"/>
      <c r="AJ478" s="154"/>
      <c r="AK478" s="154"/>
      <c r="AL478" s="154"/>
      <c r="AM478" s="154"/>
      <c r="AN478" s="154"/>
      <c r="AO478" s="154"/>
      <c r="AP478" s="154"/>
      <c r="AQ478" s="154"/>
      <c r="AR478" s="154"/>
      <c r="AS478" s="154"/>
      <c r="AT478" s="154"/>
    </row>
    <row r="479" spans="14:46" x14ac:dyDescent="0.25">
      <c r="AI479" s="154"/>
      <c r="AJ479" s="154"/>
      <c r="AK479" s="154"/>
      <c r="AL479" s="154"/>
      <c r="AM479" s="154"/>
      <c r="AN479" s="154"/>
      <c r="AO479" s="154"/>
      <c r="AP479" s="154"/>
      <c r="AQ479" s="154"/>
      <c r="AR479" s="154"/>
      <c r="AS479" s="154"/>
      <c r="AT479" s="154"/>
    </row>
    <row r="480" spans="14:46" x14ac:dyDescent="0.25">
      <c r="AI480" s="154"/>
      <c r="AJ480" s="154"/>
      <c r="AK480" s="154"/>
      <c r="AL480" s="154"/>
      <c r="AM480" s="154"/>
      <c r="AN480" s="154"/>
      <c r="AO480" s="154"/>
      <c r="AP480" s="154"/>
      <c r="AQ480" s="154"/>
      <c r="AR480" s="154"/>
      <c r="AS480" s="154"/>
      <c r="AT480" s="154"/>
    </row>
    <row r="481" spans="35:46" x14ac:dyDescent="0.25">
      <c r="AI481" s="154"/>
      <c r="AJ481" s="154"/>
      <c r="AK481" s="154"/>
      <c r="AL481" s="154"/>
      <c r="AM481" s="154"/>
      <c r="AN481" s="154"/>
      <c r="AO481" s="154"/>
      <c r="AP481" s="154"/>
      <c r="AQ481" s="154"/>
      <c r="AR481" s="154"/>
      <c r="AS481" s="154"/>
      <c r="AT481" s="154"/>
    </row>
    <row r="482" spans="35:46" x14ac:dyDescent="0.25">
      <c r="AI482" s="154"/>
      <c r="AJ482" s="154"/>
      <c r="AK482" s="154"/>
      <c r="AL482" s="154"/>
      <c r="AM482" s="154"/>
      <c r="AN482" s="154"/>
      <c r="AO482" s="154"/>
      <c r="AP482" s="154"/>
      <c r="AQ482" s="154"/>
      <c r="AR482" s="154"/>
      <c r="AS482" s="154"/>
      <c r="AT482" s="154"/>
    </row>
    <row r="483" spans="35:46" x14ac:dyDescent="0.25">
      <c r="AI483" s="154"/>
      <c r="AJ483" s="154"/>
      <c r="AK483" s="154"/>
      <c r="AL483" s="154"/>
      <c r="AM483" s="154"/>
      <c r="AN483" s="154"/>
      <c r="AO483" s="154"/>
      <c r="AP483" s="154"/>
      <c r="AQ483" s="154"/>
      <c r="AR483" s="154"/>
      <c r="AS483" s="154"/>
      <c r="AT483" s="154"/>
    </row>
    <row r="484" spans="35:46" x14ac:dyDescent="0.25">
      <c r="AI484" s="154"/>
      <c r="AJ484" s="154"/>
      <c r="AK484" s="154"/>
      <c r="AL484" s="154"/>
      <c r="AM484" s="154"/>
      <c r="AN484" s="154"/>
      <c r="AO484" s="154"/>
      <c r="AP484" s="154"/>
      <c r="AQ484" s="154"/>
      <c r="AR484" s="154"/>
      <c r="AS484" s="154"/>
      <c r="AT484" s="154"/>
    </row>
    <row r="485" spans="35:46" x14ac:dyDescent="0.25">
      <c r="AI485" s="154"/>
      <c r="AJ485" s="154"/>
      <c r="AK485" s="154"/>
      <c r="AL485" s="154"/>
      <c r="AM485" s="154"/>
      <c r="AN485" s="154"/>
      <c r="AO485" s="154"/>
      <c r="AP485" s="154"/>
      <c r="AQ485" s="154"/>
      <c r="AR485" s="154"/>
      <c r="AS485" s="154"/>
      <c r="AT485" s="154"/>
    </row>
    <row r="486" spans="35:46" x14ac:dyDescent="0.25">
      <c r="AI486" s="154"/>
      <c r="AJ486" s="154"/>
      <c r="AK486" s="154"/>
      <c r="AL486" s="154"/>
      <c r="AM486" s="154"/>
      <c r="AN486" s="154"/>
      <c r="AO486" s="154"/>
      <c r="AP486" s="154"/>
      <c r="AQ486" s="154"/>
      <c r="AR486" s="154"/>
      <c r="AS486" s="154"/>
      <c r="AT486" s="154"/>
    </row>
    <row r="487" spans="35:46" x14ac:dyDescent="0.25">
      <c r="AI487" s="154"/>
      <c r="AJ487" s="154"/>
      <c r="AK487" s="154"/>
      <c r="AL487" s="154"/>
      <c r="AM487" s="154"/>
      <c r="AN487" s="154"/>
      <c r="AO487" s="154"/>
      <c r="AP487" s="154"/>
      <c r="AQ487" s="154"/>
      <c r="AR487" s="154"/>
      <c r="AS487" s="154"/>
      <c r="AT487" s="154"/>
    </row>
    <row r="488" spans="35:46" x14ac:dyDescent="0.25">
      <c r="AI488" s="154"/>
      <c r="AJ488" s="154"/>
      <c r="AK488" s="154"/>
      <c r="AL488" s="154"/>
      <c r="AM488" s="154"/>
      <c r="AN488" s="154"/>
      <c r="AO488" s="154"/>
      <c r="AP488" s="154"/>
      <c r="AQ488" s="154"/>
      <c r="AR488" s="154"/>
      <c r="AS488" s="154"/>
      <c r="AT488" s="154"/>
    </row>
    <row r="489" spans="35:46" x14ac:dyDescent="0.25">
      <c r="AI489" s="154"/>
      <c r="AJ489" s="154"/>
      <c r="AK489" s="154"/>
      <c r="AL489" s="154"/>
      <c r="AM489" s="154"/>
      <c r="AN489" s="154"/>
      <c r="AO489" s="154"/>
      <c r="AP489" s="154"/>
      <c r="AQ489" s="154"/>
      <c r="AR489" s="154"/>
      <c r="AS489" s="154"/>
      <c r="AT489" s="154"/>
    </row>
    <row r="490" spans="35:46" x14ac:dyDescent="0.25">
      <c r="AI490" s="154"/>
      <c r="AJ490" s="154"/>
      <c r="AK490" s="154"/>
      <c r="AL490" s="154"/>
      <c r="AM490" s="154"/>
      <c r="AN490" s="154"/>
      <c r="AO490" s="154"/>
      <c r="AP490" s="154"/>
      <c r="AQ490" s="154"/>
      <c r="AR490" s="154"/>
      <c r="AS490" s="154"/>
      <c r="AT490" s="154"/>
    </row>
    <row r="491" spans="35:46" x14ac:dyDescent="0.25">
      <c r="AI491" s="154"/>
      <c r="AJ491" s="154"/>
      <c r="AK491" s="154"/>
      <c r="AL491" s="154"/>
      <c r="AM491" s="154"/>
      <c r="AN491" s="154"/>
      <c r="AO491" s="154"/>
      <c r="AP491" s="154"/>
      <c r="AQ491" s="154"/>
      <c r="AR491" s="154"/>
      <c r="AS491" s="154"/>
      <c r="AT491" s="154"/>
    </row>
    <row r="492" spans="35:46" x14ac:dyDescent="0.25">
      <c r="AI492" s="154"/>
      <c r="AJ492" s="154"/>
      <c r="AK492" s="154"/>
      <c r="AL492" s="154"/>
      <c r="AM492" s="154"/>
      <c r="AN492" s="154"/>
      <c r="AO492" s="154"/>
      <c r="AP492" s="154"/>
      <c r="AQ492" s="154"/>
      <c r="AR492" s="154"/>
      <c r="AS492" s="154"/>
      <c r="AT492" s="154"/>
    </row>
    <row r="493" spans="35:46" x14ac:dyDescent="0.25">
      <c r="AI493" s="154"/>
      <c r="AJ493" s="154"/>
      <c r="AK493" s="154"/>
      <c r="AL493" s="154"/>
      <c r="AM493" s="154"/>
      <c r="AN493" s="154"/>
      <c r="AO493" s="154"/>
      <c r="AP493" s="154"/>
      <c r="AQ493" s="154"/>
      <c r="AR493" s="154"/>
      <c r="AS493" s="154"/>
      <c r="AT493" s="154"/>
    </row>
    <row r="494" spans="35:46" x14ac:dyDescent="0.25">
      <c r="AI494" s="154"/>
      <c r="AJ494" s="154"/>
      <c r="AK494" s="154"/>
      <c r="AL494" s="154"/>
      <c r="AM494" s="154"/>
      <c r="AN494" s="154"/>
      <c r="AO494" s="154"/>
      <c r="AP494" s="154"/>
      <c r="AQ494" s="154"/>
      <c r="AR494" s="154"/>
      <c r="AS494" s="154"/>
      <c r="AT494" s="154"/>
    </row>
    <row r="495" spans="35:46" x14ac:dyDescent="0.25">
      <c r="AI495" s="154"/>
      <c r="AJ495" s="154"/>
      <c r="AK495" s="154"/>
      <c r="AL495" s="154"/>
      <c r="AM495" s="154"/>
      <c r="AN495" s="154"/>
      <c r="AO495" s="154"/>
      <c r="AP495" s="154"/>
      <c r="AQ495" s="154"/>
      <c r="AR495" s="154"/>
      <c r="AS495" s="154"/>
      <c r="AT495" s="154"/>
    </row>
    <row r="496" spans="35:46" x14ac:dyDescent="0.25">
      <c r="AI496" s="154"/>
      <c r="AJ496" s="154"/>
      <c r="AK496" s="154"/>
      <c r="AL496" s="154"/>
      <c r="AM496" s="154"/>
      <c r="AN496" s="154"/>
      <c r="AO496" s="154"/>
      <c r="AP496" s="154"/>
      <c r="AQ496" s="154"/>
      <c r="AR496" s="154"/>
      <c r="AS496" s="154"/>
      <c r="AT496" s="154"/>
    </row>
    <row r="497" spans="35:46" x14ac:dyDescent="0.25">
      <c r="AI497" s="154"/>
      <c r="AJ497" s="154"/>
      <c r="AK497" s="154"/>
      <c r="AL497" s="154"/>
      <c r="AM497" s="154"/>
      <c r="AN497" s="154"/>
      <c r="AO497" s="154"/>
      <c r="AP497" s="154"/>
      <c r="AQ497" s="154"/>
      <c r="AR497" s="154"/>
      <c r="AS497" s="154"/>
      <c r="AT497" s="154"/>
    </row>
    <row r="498" spans="35:46" x14ac:dyDescent="0.25">
      <c r="AI498" s="154"/>
      <c r="AJ498" s="154"/>
      <c r="AK498" s="154"/>
      <c r="AL498" s="154"/>
      <c r="AM498" s="154"/>
      <c r="AN498" s="154"/>
      <c r="AO498" s="154"/>
      <c r="AP498" s="154"/>
      <c r="AQ498" s="154"/>
      <c r="AR498" s="154"/>
      <c r="AS498" s="154"/>
      <c r="AT498" s="154"/>
    </row>
    <row r="499" spans="35:46" x14ac:dyDescent="0.25">
      <c r="AI499" s="154"/>
      <c r="AJ499" s="154"/>
      <c r="AK499" s="154"/>
      <c r="AL499" s="154"/>
      <c r="AM499" s="154"/>
      <c r="AN499" s="154"/>
      <c r="AO499" s="154"/>
      <c r="AP499" s="154"/>
      <c r="AQ499" s="154"/>
      <c r="AR499" s="154"/>
      <c r="AS499" s="154"/>
      <c r="AT499" s="154"/>
    </row>
    <row r="500" spans="35:46" x14ac:dyDescent="0.25">
      <c r="AI500" s="154"/>
      <c r="AJ500" s="154"/>
      <c r="AK500" s="154"/>
      <c r="AL500" s="154"/>
      <c r="AM500" s="154"/>
      <c r="AN500" s="154"/>
      <c r="AO500" s="154"/>
      <c r="AP500" s="154"/>
      <c r="AQ500" s="154"/>
      <c r="AR500" s="154"/>
      <c r="AS500" s="154"/>
      <c r="AT500" s="154"/>
    </row>
    <row r="501" spans="35:46" x14ac:dyDescent="0.25">
      <c r="AI501" s="154"/>
      <c r="AJ501" s="154"/>
      <c r="AK501" s="154"/>
      <c r="AL501" s="154"/>
      <c r="AM501" s="154"/>
      <c r="AN501" s="154"/>
      <c r="AO501" s="154"/>
      <c r="AP501" s="154"/>
      <c r="AQ501" s="154"/>
      <c r="AR501" s="154"/>
      <c r="AS501" s="154"/>
      <c r="AT501" s="154"/>
    </row>
    <row r="502" spans="35:46" x14ac:dyDescent="0.25">
      <c r="AI502" s="154"/>
      <c r="AJ502" s="154"/>
      <c r="AK502" s="154"/>
      <c r="AL502" s="154"/>
      <c r="AM502" s="154"/>
      <c r="AN502" s="154"/>
      <c r="AO502" s="154"/>
      <c r="AP502" s="154"/>
      <c r="AQ502" s="154"/>
      <c r="AR502" s="154"/>
      <c r="AS502" s="154"/>
      <c r="AT502" s="154"/>
    </row>
    <row r="503" spans="35:46" x14ac:dyDescent="0.25">
      <c r="AI503" s="154"/>
      <c r="AJ503" s="154"/>
      <c r="AK503" s="154"/>
      <c r="AL503" s="154"/>
      <c r="AM503" s="154"/>
      <c r="AN503" s="154"/>
      <c r="AO503" s="154"/>
      <c r="AP503" s="154"/>
      <c r="AQ503" s="154"/>
      <c r="AR503" s="154"/>
      <c r="AS503" s="154"/>
      <c r="AT503" s="154"/>
    </row>
    <row r="504" spans="35:46" x14ac:dyDescent="0.25">
      <c r="AI504" s="154"/>
      <c r="AJ504" s="154"/>
      <c r="AK504" s="154"/>
      <c r="AL504" s="154"/>
      <c r="AM504" s="154"/>
      <c r="AN504" s="154"/>
      <c r="AO504" s="154"/>
      <c r="AP504" s="154"/>
      <c r="AQ504" s="154"/>
      <c r="AR504" s="154"/>
      <c r="AS504" s="154"/>
      <c r="AT504" s="154"/>
    </row>
    <row r="505" spans="35:46" x14ac:dyDescent="0.25">
      <c r="AI505" s="154"/>
      <c r="AJ505" s="154"/>
      <c r="AK505" s="154"/>
      <c r="AL505" s="154"/>
      <c r="AM505" s="154"/>
      <c r="AN505" s="154"/>
      <c r="AO505" s="154"/>
      <c r="AP505" s="154"/>
      <c r="AQ505" s="154"/>
      <c r="AR505" s="154"/>
      <c r="AS505" s="154"/>
      <c r="AT505" s="154"/>
    </row>
    <row r="506" spans="35:46" x14ac:dyDescent="0.25">
      <c r="AI506" s="154"/>
      <c r="AJ506" s="154"/>
      <c r="AK506" s="154"/>
      <c r="AL506" s="154"/>
      <c r="AM506" s="154"/>
      <c r="AN506" s="154"/>
      <c r="AO506" s="154"/>
      <c r="AP506" s="154"/>
      <c r="AQ506" s="154"/>
      <c r="AR506" s="154"/>
      <c r="AS506" s="154"/>
      <c r="AT506" s="154"/>
    </row>
    <row r="507" spans="35:46" x14ac:dyDescent="0.25">
      <c r="AI507" s="154"/>
      <c r="AJ507" s="154"/>
      <c r="AK507" s="154"/>
      <c r="AL507" s="154"/>
      <c r="AM507" s="154"/>
      <c r="AN507" s="154"/>
      <c r="AO507" s="154"/>
      <c r="AP507" s="154"/>
      <c r="AQ507" s="154"/>
      <c r="AR507" s="154"/>
      <c r="AS507" s="154"/>
      <c r="AT507" s="154"/>
    </row>
    <row r="508" spans="35:46" x14ac:dyDescent="0.25">
      <c r="AI508" s="154"/>
      <c r="AJ508" s="154"/>
      <c r="AK508" s="154"/>
      <c r="AL508" s="154"/>
      <c r="AM508" s="154"/>
      <c r="AN508" s="154"/>
      <c r="AO508" s="154"/>
      <c r="AP508" s="154"/>
      <c r="AQ508" s="154"/>
      <c r="AR508" s="154"/>
      <c r="AS508" s="154"/>
      <c r="AT508" s="154"/>
    </row>
    <row r="509" spans="35:46" x14ac:dyDescent="0.25">
      <c r="AI509" s="154"/>
      <c r="AJ509" s="154"/>
      <c r="AK509" s="154"/>
      <c r="AL509" s="154"/>
      <c r="AM509" s="154"/>
      <c r="AN509" s="154"/>
      <c r="AO509" s="154"/>
      <c r="AP509" s="154"/>
      <c r="AQ509" s="154"/>
      <c r="AR509" s="154"/>
      <c r="AS509" s="154"/>
      <c r="AT509" s="154"/>
    </row>
    <row r="510" spans="35:46" x14ac:dyDescent="0.25">
      <c r="AI510" s="154"/>
      <c r="AJ510" s="154"/>
      <c r="AK510" s="154"/>
      <c r="AL510" s="154"/>
      <c r="AM510" s="154"/>
      <c r="AN510" s="154"/>
      <c r="AO510" s="154"/>
      <c r="AP510" s="154"/>
      <c r="AQ510" s="154"/>
      <c r="AR510" s="154"/>
      <c r="AS510" s="154"/>
      <c r="AT510" s="154"/>
    </row>
    <row r="511" spans="35:46" x14ac:dyDescent="0.25">
      <c r="AI511" s="154"/>
      <c r="AJ511" s="154"/>
      <c r="AK511" s="154"/>
      <c r="AL511" s="154"/>
      <c r="AM511" s="154"/>
      <c r="AN511" s="154"/>
      <c r="AO511" s="154"/>
      <c r="AP511" s="154"/>
      <c r="AQ511" s="154"/>
      <c r="AR511" s="154"/>
      <c r="AS511" s="154"/>
      <c r="AT511" s="154"/>
    </row>
    <row r="512" spans="35:46" x14ac:dyDescent="0.25">
      <c r="AI512" s="154"/>
      <c r="AJ512" s="154"/>
      <c r="AK512" s="154"/>
      <c r="AL512" s="154"/>
      <c r="AM512" s="154"/>
      <c r="AN512" s="154"/>
      <c r="AO512" s="154"/>
      <c r="AP512" s="154"/>
      <c r="AQ512" s="154"/>
      <c r="AR512" s="154"/>
      <c r="AS512" s="154"/>
      <c r="AT512" s="154"/>
    </row>
    <row r="513" spans="35:46" x14ac:dyDescent="0.25">
      <c r="AI513" s="154"/>
      <c r="AJ513" s="154"/>
      <c r="AK513" s="154"/>
      <c r="AL513" s="154"/>
      <c r="AM513" s="154"/>
      <c r="AN513" s="154"/>
      <c r="AO513" s="154"/>
      <c r="AP513" s="154"/>
      <c r="AQ513" s="154"/>
      <c r="AR513" s="154"/>
      <c r="AS513" s="154"/>
      <c r="AT513" s="154"/>
    </row>
    <row r="514" spans="35:46" x14ac:dyDescent="0.25">
      <c r="AI514" s="154"/>
      <c r="AJ514" s="154"/>
      <c r="AK514" s="154"/>
      <c r="AL514" s="154"/>
      <c r="AM514" s="154"/>
      <c r="AN514" s="154"/>
      <c r="AO514" s="154"/>
      <c r="AP514" s="154"/>
      <c r="AQ514" s="154"/>
      <c r="AR514" s="154"/>
      <c r="AS514" s="154"/>
      <c r="AT514" s="154"/>
    </row>
    <row r="515" spans="35:46" x14ac:dyDescent="0.25">
      <c r="AI515" s="154"/>
      <c r="AJ515" s="154"/>
      <c r="AK515" s="154"/>
      <c r="AL515" s="154"/>
      <c r="AM515" s="154"/>
      <c r="AN515" s="154"/>
      <c r="AO515" s="154"/>
      <c r="AP515" s="154"/>
      <c r="AQ515" s="154"/>
      <c r="AR515" s="154"/>
      <c r="AS515" s="154"/>
      <c r="AT515" s="154"/>
    </row>
    <row r="516" spans="35:46" x14ac:dyDescent="0.25">
      <c r="AI516" s="154"/>
      <c r="AJ516" s="154"/>
      <c r="AK516" s="154"/>
      <c r="AL516" s="154"/>
      <c r="AM516" s="154"/>
      <c r="AN516" s="154"/>
      <c r="AO516" s="154"/>
      <c r="AP516" s="154"/>
      <c r="AQ516" s="154"/>
      <c r="AR516" s="154"/>
      <c r="AS516" s="154"/>
      <c r="AT516" s="154"/>
    </row>
    <row r="517" spans="35:46" x14ac:dyDescent="0.25">
      <c r="AI517" s="154"/>
      <c r="AJ517" s="154"/>
      <c r="AK517" s="154"/>
      <c r="AL517" s="154"/>
      <c r="AM517" s="154"/>
      <c r="AN517" s="154"/>
      <c r="AO517" s="154"/>
      <c r="AP517" s="154"/>
      <c r="AQ517" s="154"/>
      <c r="AR517" s="154"/>
      <c r="AS517" s="154"/>
      <c r="AT517" s="154"/>
    </row>
    <row r="518" spans="35:46" x14ac:dyDescent="0.25">
      <c r="AI518" s="154"/>
      <c r="AJ518" s="154"/>
      <c r="AK518" s="154"/>
      <c r="AL518" s="154"/>
      <c r="AM518" s="154"/>
      <c r="AN518" s="154"/>
      <c r="AO518" s="154"/>
      <c r="AP518" s="154"/>
      <c r="AQ518" s="154"/>
      <c r="AR518" s="154"/>
      <c r="AS518" s="154"/>
      <c r="AT518" s="154"/>
    </row>
    <row r="519" spans="35:46" x14ac:dyDescent="0.25">
      <c r="AI519" s="154"/>
      <c r="AJ519" s="154"/>
      <c r="AK519" s="154"/>
      <c r="AL519" s="154"/>
      <c r="AM519" s="154"/>
      <c r="AN519" s="154"/>
      <c r="AO519" s="154"/>
      <c r="AP519" s="154"/>
      <c r="AQ519" s="154"/>
      <c r="AR519" s="154"/>
      <c r="AS519" s="154"/>
      <c r="AT519" s="154"/>
    </row>
    <row r="520" spans="35:46" x14ac:dyDescent="0.25">
      <c r="AI520" s="154"/>
      <c r="AJ520" s="154"/>
      <c r="AK520" s="154"/>
      <c r="AL520" s="154"/>
      <c r="AM520" s="154"/>
      <c r="AN520" s="154"/>
      <c r="AO520" s="154"/>
      <c r="AP520" s="154"/>
      <c r="AQ520" s="154"/>
      <c r="AR520" s="154"/>
      <c r="AS520" s="154"/>
      <c r="AT520" s="154"/>
    </row>
    <row r="521" spans="35:46" x14ac:dyDescent="0.25">
      <c r="AI521" s="154"/>
      <c r="AJ521" s="154"/>
      <c r="AK521" s="154"/>
      <c r="AL521" s="154"/>
      <c r="AM521" s="154"/>
      <c r="AN521" s="154"/>
      <c r="AO521" s="154"/>
      <c r="AP521" s="154"/>
      <c r="AQ521" s="154"/>
      <c r="AR521" s="154"/>
      <c r="AS521" s="154"/>
      <c r="AT521" s="154"/>
    </row>
    <row r="522" spans="35:46" x14ac:dyDescent="0.25">
      <c r="AI522" s="154"/>
      <c r="AJ522" s="154"/>
      <c r="AK522" s="154"/>
      <c r="AL522" s="154"/>
      <c r="AM522" s="154"/>
      <c r="AN522" s="154"/>
      <c r="AO522" s="154"/>
      <c r="AP522" s="154"/>
      <c r="AQ522" s="154"/>
      <c r="AR522" s="154"/>
      <c r="AS522" s="154"/>
      <c r="AT522" s="154"/>
    </row>
    <row r="523" spans="35:46" x14ac:dyDescent="0.25">
      <c r="AI523" s="154"/>
      <c r="AJ523" s="154"/>
      <c r="AK523" s="154"/>
      <c r="AL523" s="154"/>
      <c r="AM523" s="154"/>
      <c r="AN523" s="154"/>
      <c r="AO523" s="154"/>
      <c r="AP523" s="154"/>
      <c r="AQ523" s="154"/>
      <c r="AR523" s="154"/>
      <c r="AS523" s="154"/>
      <c r="AT523" s="154"/>
    </row>
    <row r="524" spans="35:46" x14ac:dyDescent="0.25">
      <c r="AI524" s="154"/>
      <c r="AJ524" s="154"/>
      <c r="AK524" s="154"/>
      <c r="AL524" s="154"/>
      <c r="AM524" s="154"/>
      <c r="AN524" s="154"/>
      <c r="AO524" s="154"/>
      <c r="AP524" s="154"/>
      <c r="AQ524" s="154"/>
      <c r="AR524" s="154"/>
      <c r="AS524" s="154"/>
      <c r="AT524" s="154"/>
    </row>
    <row r="525" spans="35:46" x14ac:dyDescent="0.25">
      <c r="AI525" s="154"/>
      <c r="AJ525" s="154"/>
      <c r="AK525" s="154"/>
      <c r="AL525" s="154"/>
      <c r="AM525" s="154"/>
      <c r="AN525" s="154"/>
      <c r="AO525" s="154"/>
      <c r="AP525" s="154"/>
      <c r="AQ525" s="154"/>
      <c r="AR525" s="154"/>
      <c r="AS525" s="154"/>
      <c r="AT525" s="154"/>
    </row>
    <row r="526" spans="35:46" x14ac:dyDescent="0.25">
      <c r="AI526" s="154"/>
      <c r="AJ526" s="154"/>
      <c r="AK526" s="154"/>
      <c r="AL526" s="154"/>
      <c r="AM526" s="154"/>
      <c r="AN526" s="154"/>
      <c r="AO526" s="154"/>
      <c r="AP526" s="154"/>
      <c r="AQ526" s="154"/>
      <c r="AR526" s="154"/>
      <c r="AS526" s="154"/>
      <c r="AT526" s="154"/>
    </row>
    <row r="527" spans="35:46" x14ac:dyDescent="0.25">
      <c r="AI527" s="154"/>
      <c r="AJ527" s="154"/>
      <c r="AK527" s="154"/>
      <c r="AL527" s="154"/>
      <c r="AM527" s="154"/>
      <c r="AN527" s="154"/>
      <c r="AO527" s="154"/>
      <c r="AP527" s="154"/>
      <c r="AQ527" s="154"/>
      <c r="AR527" s="154"/>
      <c r="AS527" s="154"/>
      <c r="AT527" s="154"/>
    </row>
    <row r="528" spans="35:46" x14ac:dyDescent="0.25">
      <c r="AI528" s="154"/>
      <c r="AJ528" s="154"/>
      <c r="AK528" s="154"/>
      <c r="AL528" s="154"/>
      <c r="AM528" s="154"/>
      <c r="AN528" s="154"/>
      <c r="AO528" s="154"/>
      <c r="AP528" s="154"/>
      <c r="AQ528" s="154"/>
      <c r="AR528" s="154"/>
      <c r="AS528" s="154"/>
      <c r="AT528" s="154"/>
    </row>
    <row r="529" spans="35:46" x14ac:dyDescent="0.25">
      <c r="AI529" s="154"/>
      <c r="AJ529" s="154"/>
      <c r="AK529" s="154"/>
      <c r="AL529" s="154"/>
      <c r="AM529" s="154"/>
      <c r="AN529" s="154"/>
      <c r="AO529" s="154"/>
      <c r="AP529" s="154"/>
      <c r="AQ529" s="154"/>
      <c r="AR529" s="154"/>
      <c r="AS529" s="154"/>
      <c r="AT529" s="154"/>
    </row>
    <row r="530" spans="35:46" x14ac:dyDescent="0.25">
      <c r="AI530" s="154"/>
      <c r="AJ530" s="154"/>
      <c r="AK530" s="154"/>
      <c r="AL530" s="154"/>
      <c r="AM530" s="154"/>
      <c r="AN530" s="154"/>
      <c r="AO530" s="154"/>
      <c r="AP530" s="154"/>
      <c r="AQ530" s="154"/>
      <c r="AR530" s="154"/>
      <c r="AS530" s="154"/>
      <c r="AT530" s="154"/>
    </row>
    <row r="531" spans="35:46" x14ac:dyDescent="0.25">
      <c r="AI531" s="154"/>
      <c r="AJ531" s="154"/>
      <c r="AK531" s="154"/>
      <c r="AL531" s="154"/>
      <c r="AM531" s="154"/>
      <c r="AN531" s="154"/>
      <c r="AO531" s="154"/>
      <c r="AP531" s="154"/>
      <c r="AQ531" s="154"/>
      <c r="AR531" s="154"/>
      <c r="AS531" s="154"/>
      <c r="AT531" s="154"/>
    </row>
    <row r="532" spans="35:46" x14ac:dyDescent="0.25">
      <c r="AI532" s="154"/>
      <c r="AJ532" s="154"/>
      <c r="AK532" s="154"/>
      <c r="AL532" s="154"/>
      <c r="AM532" s="154"/>
      <c r="AN532" s="154"/>
      <c r="AO532" s="154"/>
      <c r="AP532" s="154"/>
      <c r="AQ532" s="154"/>
      <c r="AR532" s="154"/>
      <c r="AS532" s="154"/>
      <c r="AT532" s="154"/>
    </row>
    <row r="533" spans="35:46" x14ac:dyDescent="0.25">
      <c r="AI533" s="154"/>
      <c r="AJ533" s="154"/>
      <c r="AK533" s="154"/>
      <c r="AL533" s="154"/>
      <c r="AM533" s="154"/>
      <c r="AN533" s="154"/>
      <c r="AO533" s="154"/>
      <c r="AP533" s="154"/>
      <c r="AQ533" s="154"/>
      <c r="AR533" s="154"/>
      <c r="AS533" s="154"/>
      <c r="AT533" s="154"/>
    </row>
    <row r="534" spans="35:46" x14ac:dyDescent="0.25">
      <c r="AI534" s="154"/>
      <c r="AJ534" s="154"/>
      <c r="AK534" s="154"/>
      <c r="AL534" s="154"/>
      <c r="AM534" s="154"/>
      <c r="AN534" s="154"/>
      <c r="AO534" s="154"/>
      <c r="AP534" s="154"/>
      <c r="AQ534" s="154"/>
      <c r="AR534" s="154"/>
      <c r="AS534" s="154"/>
      <c r="AT534" s="154"/>
    </row>
    <row r="535" spans="35:46" x14ac:dyDescent="0.25">
      <c r="AI535" s="154"/>
      <c r="AJ535" s="154"/>
      <c r="AK535" s="154"/>
      <c r="AL535" s="154"/>
      <c r="AM535" s="154"/>
      <c r="AN535" s="154"/>
      <c r="AO535" s="154"/>
      <c r="AP535" s="154"/>
      <c r="AQ535" s="154"/>
      <c r="AR535" s="154"/>
      <c r="AS535" s="154"/>
      <c r="AT535" s="154"/>
    </row>
    <row r="536" spans="35:46" x14ac:dyDescent="0.25">
      <c r="AI536" s="154"/>
      <c r="AJ536" s="154"/>
      <c r="AK536" s="154"/>
      <c r="AL536" s="154"/>
      <c r="AM536" s="154"/>
      <c r="AN536" s="154"/>
      <c r="AO536" s="154"/>
      <c r="AP536" s="154"/>
      <c r="AQ536" s="154"/>
      <c r="AR536" s="154"/>
      <c r="AS536" s="154"/>
      <c r="AT536" s="154"/>
    </row>
    <row r="537" spans="35:46" x14ac:dyDescent="0.25">
      <c r="AI537" s="154"/>
      <c r="AJ537" s="154"/>
      <c r="AK537" s="154"/>
      <c r="AL537" s="154"/>
      <c r="AM537" s="154"/>
      <c r="AN537" s="154"/>
      <c r="AO537" s="154"/>
      <c r="AP537" s="154"/>
      <c r="AQ537" s="154"/>
      <c r="AR537" s="154"/>
      <c r="AS537" s="154"/>
      <c r="AT537" s="154"/>
    </row>
    <row r="538" spans="35:46" x14ac:dyDescent="0.25">
      <c r="AI538" s="154"/>
      <c r="AJ538" s="154"/>
      <c r="AK538" s="154"/>
      <c r="AL538" s="154"/>
      <c r="AM538" s="154"/>
      <c r="AN538" s="154"/>
      <c r="AO538" s="154"/>
      <c r="AP538" s="154"/>
      <c r="AQ538" s="154"/>
      <c r="AR538" s="154"/>
      <c r="AS538" s="154"/>
      <c r="AT538" s="154"/>
    </row>
    <row r="539" spans="35:46" x14ac:dyDescent="0.25">
      <c r="AI539" s="154"/>
      <c r="AJ539" s="154"/>
      <c r="AK539" s="154"/>
      <c r="AL539" s="154"/>
      <c r="AM539" s="154"/>
      <c r="AN539" s="154"/>
      <c r="AO539" s="154"/>
      <c r="AP539" s="154"/>
      <c r="AQ539" s="154"/>
      <c r="AR539" s="154"/>
      <c r="AS539" s="154"/>
      <c r="AT539" s="154"/>
    </row>
    <row r="540" spans="35:46" x14ac:dyDescent="0.25">
      <c r="AI540" s="154"/>
      <c r="AJ540" s="154"/>
      <c r="AK540" s="154"/>
      <c r="AL540" s="154"/>
      <c r="AM540" s="154"/>
      <c r="AN540" s="154"/>
      <c r="AO540" s="154"/>
      <c r="AP540" s="154"/>
      <c r="AQ540" s="154"/>
      <c r="AR540" s="154"/>
      <c r="AS540" s="154"/>
      <c r="AT540" s="154"/>
    </row>
    <row r="541" spans="35:46" x14ac:dyDescent="0.25">
      <c r="AI541" s="154"/>
      <c r="AJ541" s="154"/>
      <c r="AK541" s="154"/>
      <c r="AL541" s="154"/>
      <c r="AM541" s="154"/>
      <c r="AN541" s="154"/>
      <c r="AO541" s="154"/>
      <c r="AP541" s="154"/>
      <c r="AQ541" s="154"/>
      <c r="AR541" s="154"/>
      <c r="AS541" s="154"/>
      <c r="AT541" s="154"/>
    </row>
    <row r="542" spans="35:46" x14ac:dyDescent="0.25">
      <c r="AI542" s="154"/>
      <c r="AJ542" s="154"/>
      <c r="AK542" s="154"/>
      <c r="AL542" s="154"/>
      <c r="AM542" s="154"/>
      <c r="AN542" s="154"/>
      <c r="AO542" s="154"/>
      <c r="AP542" s="154"/>
      <c r="AQ542" s="154"/>
      <c r="AR542" s="154"/>
      <c r="AS542" s="154"/>
      <c r="AT542" s="154"/>
    </row>
    <row r="543" spans="35:46" x14ac:dyDescent="0.25">
      <c r="AI543" s="154"/>
      <c r="AJ543" s="154"/>
      <c r="AK543" s="154"/>
      <c r="AL543" s="154"/>
      <c r="AM543" s="154"/>
      <c r="AN543" s="154"/>
      <c r="AO543" s="154"/>
      <c r="AP543" s="154"/>
      <c r="AQ543" s="154"/>
      <c r="AR543" s="154"/>
      <c r="AS543" s="154"/>
      <c r="AT543" s="154"/>
    </row>
    <row r="544" spans="35:46" x14ac:dyDescent="0.25">
      <c r="AI544" s="154"/>
      <c r="AJ544" s="154"/>
      <c r="AK544" s="154"/>
      <c r="AL544" s="154"/>
      <c r="AM544" s="154"/>
      <c r="AN544" s="154"/>
      <c r="AO544" s="154"/>
      <c r="AP544" s="154"/>
      <c r="AQ544" s="154"/>
      <c r="AR544" s="154"/>
      <c r="AS544" s="154"/>
      <c r="AT544" s="154"/>
    </row>
    <row r="545" spans="35:46" x14ac:dyDescent="0.25">
      <c r="AI545" s="154"/>
      <c r="AJ545" s="154"/>
      <c r="AK545" s="154"/>
      <c r="AL545" s="154"/>
      <c r="AM545" s="154"/>
      <c r="AN545" s="154"/>
      <c r="AO545" s="154"/>
      <c r="AP545" s="154"/>
      <c r="AQ545" s="154"/>
      <c r="AR545" s="154"/>
      <c r="AS545" s="154"/>
      <c r="AT545" s="154"/>
    </row>
    <row r="546" spans="35:46" x14ac:dyDescent="0.25">
      <c r="AI546" s="154"/>
      <c r="AJ546" s="154"/>
      <c r="AK546" s="154"/>
      <c r="AL546" s="154"/>
      <c r="AM546" s="154"/>
      <c r="AN546" s="154"/>
      <c r="AO546" s="154"/>
      <c r="AP546" s="154"/>
      <c r="AQ546" s="154"/>
      <c r="AR546" s="154"/>
      <c r="AS546" s="154"/>
      <c r="AT546" s="154"/>
    </row>
    <row r="547" spans="35:46" x14ac:dyDescent="0.25">
      <c r="AI547" s="154"/>
      <c r="AJ547" s="154"/>
      <c r="AK547" s="154"/>
      <c r="AL547" s="154"/>
      <c r="AM547" s="154"/>
      <c r="AN547" s="154"/>
      <c r="AO547" s="154"/>
      <c r="AP547" s="154"/>
      <c r="AQ547" s="154"/>
      <c r="AR547" s="154"/>
      <c r="AS547" s="154"/>
      <c r="AT547" s="154"/>
    </row>
    <row r="548" spans="35:46" x14ac:dyDescent="0.25">
      <c r="AI548" s="154"/>
      <c r="AJ548" s="154"/>
      <c r="AK548" s="154"/>
      <c r="AL548" s="154"/>
      <c r="AM548" s="154"/>
      <c r="AN548" s="154"/>
      <c r="AO548" s="154"/>
      <c r="AP548" s="154"/>
      <c r="AQ548" s="154"/>
      <c r="AR548" s="154"/>
      <c r="AS548" s="154"/>
      <c r="AT548" s="154"/>
    </row>
    <row r="549" spans="35:46" x14ac:dyDescent="0.25">
      <c r="AI549" s="154"/>
      <c r="AJ549" s="154"/>
      <c r="AK549" s="154"/>
      <c r="AL549" s="154"/>
      <c r="AM549" s="154"/>
      <c r="AN549" s="154"/>
      <c r="AO549" s="154"/>
      <c r="AP549" s="154"/>
      <c r="AQ549" s="154"/>
      <c r="AR549" s="154"/>
      <c r="AS549" s="154"/>
      <c r="AT549" s="154"/>
    </row>
    <row r="550" spans="35:46" x14ac:dyDescent="0.25">
      <c r="AI550" s="154"/>
      <c r="AJ550" s="154"/>
      <c r="AK550" s="154"/>
      <c r="AL550" s="154"/>
      <c r="AM550" s="154"/>
      <c r="AN550" s="154"/>
      <c r="AO550" s="154"/>
      <c r="AP550" s="154"/>
      <c r="AQ550" s="154"/>
      <c r="AR550" s="154"/>
      <c r="AS550" s="154"/>
      <c r="AT550" s="154"/>
    </row>
    <row r="551" spans="35:46" x14ac:dyDescent="0.25">
      <c r="AI551" s="154"/>
      <c r="AJ551" s="154"/>
      <c r="AK551" s="154"/>
      <c r="AL551" s="154"/>
      <c r="AM551" s="154"/>
      <c r="AN551" s="154"/>
      <c r="AO551" s="154"/>
      <c r="AP551" s="154"/>
      <c r="AQ551" s="154"/>
      <c r="AR551" s="154"/>
      <c r="AS551" s="154"/>
      <c r="AT551" s="154"/>
    </row>
    <row r="552" spans="35:46" x14ac:dyDescent="0.25">
      <c r="AI552" s="154"/>
      <c r="AJ552" s="154"/>
      <c r="AK552" s="154"/>
      <c r="AL552" s="154"/>
      <c r="AM552" s="154"/>
      <c r="AN552" s="154"/>
      <c r="AO552" s="154"/>
      <c r="AP552" s="154"/>
      <c r="AQ552" s="154"/>
      <c r="AR552" s="154"/>
      <c r="AS552" s="154"/>
      <c r="AT552" s="154"/>
    </row>
    <row r="553" spans="35:46" x14ac:dyDescent="0.25">
      <c r="AI553" s="154"/>
      <c r="AJ553" s="154"/>
      <c r="AK553" s="154"/>
      <c r="AL553" s="154"/>
      <c r="AM553" s="154"/>
      <c r="AN553" s="154"/>
      <c r="AO553" s="154"/>
      <c r="AP553" s="154"/>
      <c r="AQ553" s="154"/>
      <c r="AR553" s="154"/>
      <c r="AS553" s="154"/>
      <c r="AT553" s="154"/>
    </row>
    <row r="554" spans="35:46" x14ac:dyDescent="0.25">
      <c r="AI554" s="154"/>
      <c r="AJ554" s="154"/>
      <c r="AK554" s="154"/>
      <c r="AL554" s="154"/>
      <c r="AM554" s="154"/>
      <c r="AN554" s="154"/>
      <c r="AO554" s="154"/>
      <c r="AP554" s="154"/>
      <c r="AQ554" s="154"/>
      <c r="AR554" s="154"/>
      <c r="AS554" s="154"/>
      <c r="AT554" s="154"/>
    </row>
    <row r="555" spans="35:46" x14ac:dyDescent="0.25">
      <c r="AI555" s="154"/>
      <c r="AJ555" s="154"/>
      <c r="AK555" s="154"/>
      <c r="AL555" s="154"/>
      <c r="AM555" s="154"/>
      <c r="AN555" s="154"/>
      <c r="AO555" s="154"/>
      <c r="AP555" s="154"/>
      <c r="AQ555" s="154"/>
      <c r="AR555" s="154"/>
      <c r="AS555" s="154"/>
      <c r="AT555" s="154"/>
    </row>
    <row r="556" spans="35:46" x14ac:dyDescent="0.25">
      <c r="AI556" s="154"/>
      <c r="AJ556" s="154"/>
      <c r="AK556" s="154"/>
      <c r="AL556" s="154"/>
      <c r="AM556" s="154"/>
      <c r="AN556" s="154"/>
      <c r="AO556" s="154"/>
      <c r="AP556" s="154"/>
      <c r="AQ556" s="154"/>
      <c r="AR556" s="154"/>
      <c r="AS556" s="154"/>
      <c r="AT556" s="154"/>
    </row>
    <row r="557" spans="35:46" x14ac:dyDescent="0.25">
      <c r="AI557" s="154"/>
      <c r="AJ557" s="154"/>
      <c r="AK557" s="154"/>
      <c r="AL557" s="154"/>
      <c r="AM557" s="154"/>
      <c r="AN557" s="154"/>
      <c r="AO557" s="154"/>
      <c r="AP557" s="154"/>
      <c r="AQ557" s="154"/>
      <c r="AR557" s="154"/>
      <c r="AS557" s="154"/>
      <c r="AT557" s="154"/>
    </row>
    <row r="558" spans="35:46" x14ac:dyDescent="0.25">
      <c r="AI558" s="154"/>
      <c r="AJ558" s="154"/>
      <c r="AK558" s="154"/>
      <c r="AL558" s="154"/>
      <c r="AM558" s="154"/>
      <c r="AN558" s="154"/>
      <c r="AO558" s="154"/>
      <c r="AP558" s="154"/>
      <c r="AQ558" s="154"/>
      <c r="AR558" s="154"/>
      <c r="AS558" s="154"/>
      <c r="AT558" s="154"/>
    </row>
    <row r="559" spans="35:46" x14ac:dyDescent="0.25">
      <c r="AI559" s="154"/>
      <c r="AJ559" s="154"/>
      <c r="AK559" s="154"/>
      <c r="AL559" s="154"/>
      <c r="AM559" s="154"/>
      <c r="AN559" s="154"/>
      <c r="AO559" s="154"/>
      <c r="AP559" s="154"/>
      <c r="AQ559" s="154"/>
      <c r="AR559" s="154"/>
      <c r="AS559" s="154"/>
      <c r="AT559" s="154"/>
    </row>
    <row r="560" spans="35:46" x14ac:dyDescent="0.25">
      <c r="AI560" s="154"/>
      <c r="AJ560" s="154"/>
      <c r="AK560" s="154"/>
      <c r="AL560" s="154"/>
      <c r="AM560" s="154"/>
      <c r="AN560" s="154"/>
      <c r="AO560" s="154"/>
      <c r="AP560" s="154"/>
      <c r="AQ560" s="154"/>
      <c r="AR560" s="154"/>
      <c r="AS560" s="154"/>
      <c r="AT560" s="154"/>
    </row>
    <row r="561" spans="35:46" x14ac:dyDescent="0.25">
      <c r="AI561" s="154"/>
      <c r="AJ561" s="154"/>
      <c r="AK561" s="154"/>
      <c r="AL561" s="154"/>
      <c r="AM561" s="154"/>
      <c r="AN561" s="154"/>
      <c r="AO561" s="154"/>
      <c r="AP561" s="154"/>
      <c r="AQ561" s="154"/>
      <c r="AR561" s="154"/>
      <c r="AS561" s="154"/>
      <c r="AT561" s="154"/>
    </row>
    <row r="562" spans="35:46" x14ac:dyDescent="0.25">
      <c r="AI562" s="154"/>
      <c r="AJ562" s="154"/>
      <c r="AK562" s="154"/>
      <c r="AL562" s="154"/>
      <c r="AM562" s="154"/>
      <c r="AN562" s="154"/>
      <c r="AO562" s="154"/>
      <c r="AP562" s="154"/>
      <c r="AQ562" s="154"/>
      <c r="AR562" s="154"/>
      <c r="AS562" s="154"/>
      <c r="AT562" s="154"/>
    </row>
    <row r="563" spans="35:46" x14ac:dyDescent="0.25">
      <c r="AI563" s="154"/>
      <c r="AJ563" s="154"/>
      <c r="AK563" s="154"/>
      <c r="AL563" s="154"/>
      <c r="AM563" s="154"/>
      <c r="AN563" s="154"/>
      <c r="AO563" s="154"/>
      <c r="AP563" s="154"/>
      <c r="AQ563" s="154"/>
      <c r="AR563" s="154"/>
      <c r="AS563" s="154"/>
      <c r="AT563" s="154"/>
    </row>
    <row r="564" spans="35:46" x14ac:dyDescent="0.25">
      <c r="AI564" s="154"/>
      <c r="AJ564" s="154"/>
      <c r="AK564" s="154"/>
      <c r="AL564" s="154"/>
      <c r="AM564" s="154"/>
      <c r="AN564" s="154"/>
      <c r="AO564" s="154"/>
      <c r="AP564" s="154"/>
      <c r="AQ564" s="154"/>
      <c r="AR564" s="154"/>
      <c r="AS564" s="154"/>
      <c r="AT564" s="154"/>
    </row>
    <row r="565" spans="35:46" x14ac:dyDescent="0.25">
      <c r="AI565" s="154"/>
      <c r="AJ565" s="154"/>
      <c r="AK565" s="154"/>
      <c r="AL565" s="154"/>
      <c r="AM565" s="154"/>
      <c r="AN565" s="154"/>
      <c r="AO565" s="154"/>
      <c r="AP565" s="154"/>
      <c r="AQ565" s="154"/>
      <c r="AR565" s="154"/>
      <c r="AS565" s="154"/>
      <c r="AT565" s="154"/>
    </row>
    <row r="566" spans="35:46" x14ac:dyDescent="0.25">
      <c r="AI566" s="154"/>
      <c r="AJ566" s="154"/>
      <c r="AK566" s="154"/>
      <c r="AL566" s="154"/>
      <c r="AM566" s="154"/>
      <c r="AN566" s="154"/>
      <c r="AO566" s="154"/>
      <c r="AP566" s="154"/>
      <c r="AQ566" s="154"/>
      <c r="AR566" s="154"/>
      <c r="AS566" s="154"/>
      <c r="AT566" s="154"/>
    </row>
    <row r="567" spans="35:46" x14ac:dyDescent="0.25">
      <c r="AI567" s="154"/>
      <c r="AJ567" s="154"/>
      <c r="AK567" s="154"/>
      <c r="AL567" s="154"/>
      <c r="AM567" s="154"/>
      <c r="AN567" s="154"/>
      <c r="AO567" s="154"/>
      <c r="AP567" s="154"/>
      <c r="AQ567" s="154"/>
      <c r="AR567" s="154"/>
      <c r="AS567" s="154"/>
      <c r="AT567" s="154"/>
    </row>
    <row r="568" spans="35:46" x14ac:dyDescent="0.25">
      <c r="AI568" s="154"/>
      <c r="AJ568" s="154"/>
      <c r="AK568" s="154"/>
      <c r="AL568" s="154"/>
      <c r="AM568" s="154"/>
      <c r="AN568" s="154"/>
      <c r="AO568" s="154"/>
      <c r="AP568" s="154"/>
      <c r="AQ568" s="154"/>
      <c r="AR568" s="154"/>
      <c r="AS568" s="154"/>
      <c r="AT568" s="154"/>
    </row>
    <row r="569" spans="35:46" x14ac:dyDescent="0.25">
      <c r="AI569" s="154"/>
      <c r="AJ569" s="154"/>
      <c r="AK569" s="154"/>
      <c r="AL569" s="154"/>
      <c r="AM569" s="154"/>
      <c r="AN569" s="154"/>
      <c r="AO569" s="154"/>
      <c r="AP569" s="154"/>
      <c r="AQ569" s="154"/>
      <c r="AR569" s="154"/>
      <c r="AS569" s="154"/>
      <c r="AT569" s="154"/>
    </row>
    <row r="570" spans="35:46" x14ac:dyDescent="0.25">
      <c r="AI570" s="154"/>
      <c r="AJ570" s="154"/>
      <c r="AK570" s="154"/>
      <c r="AL570" s="154"/>
      <c r="AM570" s="154"/>
      <c r="AN570" s="154"/>
      <c r="AO570" s="154"/>
      <c r="AP570" s="154"/>
      <c r="AQ570" s="154"/>
      <c r="AR570" s="154"/>
      <c r="AS570" s="154"/>
      <c r="AT570" s="154"/>
    </row>
    <row r="571" spans="35:46" x14ac:dyDescent="0.25">
      <c r="AI571" s="154"/>
      <c r="AJ571" s="154"/>
      <c r="AK571" s="154"/>
      <c r="AL571" s="154"/>
      <c r="AM571" s="154"/>
      <c r="AN571" s="154"/>
      <c r="AO571" s="154"/>
      <c r="AP571" s="154"/>
      <c r="AQ571" s="154"/>
      <c r="AR571" s="154"/>
      <c r="AS571" s="154"/>
      <c r="AT571" s="154"/>
    </row>
    <row r="572" spans="35:46" x14ac:dyDescent="0.25">
      <c r="AI572" s="154"/>
      <c r="AJ572" s="154"/>
      <c r="AK572" s="154"/>
      <c r="AL572" s="154"/>
      <c r="AM572" s="154"/>
      <c r="AN572" s="154"/>
      <c r="AO572" s="154"/>
      <c r="AP572" s="154"/>
      <c r="AQ572" s="154"/>
      <c r="AR572" s="154"/>
      <c r="AS572" s="154"/>
      <c r="AT572" s="154"/>
    </row>
    <row r="573" spans="35:46" x14ac:dyDescent="0.25">
      <c r="AI573" s="154"/>
      <c r="AJ573" s="154"/>
      <c r="AK573" s="154"/>
      <c r="AL573" s="154"/>
      <c r="AM573" s="154"/>
      <c r="AN573" s="154"/>
      <c r="AO573" s="154"/>
      <c r="AP573" s="154"/>
      <c r="AQ573" s="154"/>
      <c r="AR573" s="154"/>
      <c r="AS573" s="154"/>
      <c r="AT573" s="154"/>
    </row>
    <row r="574" spans="35:46" x14ac:dyDescent="0.25">
      <c r="AI574" s="154"/>
      <c r="AJ574" s="154"/>
      <c r="AK574" s="154"/>
      <c r="AL574" s="154"/>
      <c r="AM574" s="154"/>
      <c r="AN574" s="154"/>
      <c r="AO574" s="154"/>
      <c r="AP574" s="154"/>
      <c r="AQ574" s="154"/>
      <c r="AR574" s="154"/>
      <c r="AS574" s="154"/>
      <c r="AT574" s="154"/>
    </row>
    <row r="575" spans="35:46" x14ac:dyDescent="0.25">
      <c r="AI575" s="154"/>
      <c r="AJ575" s="154"/>
      <c r="AK575" s="154"/>
      <c r="AL575" s="154"/>
      <c r="AM575" s="154"/>
      <c r="AN575" s="154"/>
      <c r="AO575" s="154"/>
      <c r="AP575" s="154"/>
      <c r="AQ575" s="154"/>
      <c r="AR575" s="154"/>
      <c r="AS575" s="154"/>
      <c r="AT575" s="154"/>
    </row>
    <row r="576" spans="35:46" x14ac:dyDescent="0.25">
      <c r="AI576" s="154"/>
      <c r="AJ576" s="154"/>
      <c r="AK576" s="154"/>
      <c r="AL576" s="154"/>
      <c r="AM576" s="154"/>
      <c r="AN576" s="154"/>
      <c r="AO576" s="154"/>
      <c r="AP576" s="154"/>
      <c r="AQ576" s="154"/>
      <c r="AR576" s="154"/>
      <c r="AS576" s="154"/>
      <c r="AT576" s="154"/>
    </row>
    <row r="577" spans="35:46" x14ac:dyDescent="0.25">
      <c r="AI577" s="154"/>
      <c r="AJ577" s="154"/>
      <c r="AK577" s="154"/>
      <c r="AL577" s="154"/>
      <c r="AM577" s="154"/>
      <c r="AN577" s="154"/>
      <c r="AO577" s="154"/>
      <c r="AP577" s="154"/>
      <c r="AQ577" s="154"/>
      <c r="AR577" s="154"/>
      <c r="AS577" s="154"/>
      <c r="AT577" s="154"/>
    </row>
    <row r="578" spans="35:46" x14ac:dyDescent="0.25">
      <c r="AI578" s="154"/>
      <c r="AJ578" s="154"/>
      <c r="AK578" s="154"/>
      <c r="AL578" s="154"/>
      <c r="AM578" s="154"/>
      <c r="AN578" s="154"/>
      <c r="AO578" s="154"/>
      <c r="AP578" s="154"/>
      <c r="AQ578" s="154"/>
      <c r="AR578" s="154"/>
      <c r="AS578" s="154"/>
      <c r="AT578" s="154"/>
    </row>
    <row r="579" spans="35:46" x14ac:dyDescent="0.25">
      <c r="AI579" s="154"/>
      <c r="AJ579" s="154"/>
      <c r="AK579" s="154"/>
      <c r="AL579" s="154"/>
      <c r="AM579" s="154"/>
      <c r="AN579" s="154"/>
      <c r="AO579" s="154"/>
      <c r="AP579" s="154"/>
      <c r="AQ579" s="154"/>
      <c r="AR579" s="154"/>
      <c r="AS579" s="154"/>
      <c r="AT579" s="154"/>
    </row>
    <row r="580" spans="35:46" x14ac:dyDescent="0.25">
      <c r="AI580" s="154"/>
      <c r="AJ580" s="154"/>
      <c r="AK580" s="154"/>
      <c r="AL580" s="154"/>
      <c r="AM580" s="154"/>
      <c r="AN580" s="154"/>
      <c r="AO580" s="154"/>
      <c r="AP580" s="154"/>
      <c r="AQ580" s="154"/>
      <c r="AR580" s="154"/>
      <c r="AS580" s="154"/>
      <c r="AT580" s="154"/>
    </row>
    <row r="581" spans="35:46" x14ac:dyDescent="0.25">
      <c r="AI581" s="154"/>
      <c r="AJ581" s="154"/>
      <c r="AK581" s="154"/>
      <c r="AL581" s="154"/>
      <c r="AM581" s="154"/>
      <c r="AN581" s="154"/>
      <c r="AO581" s="154"/>
      <c r="AP581" s="154"/>
      <c r="AQ581" s="154"/>
      <c r="AR581" s="154"/>
      <c r="AS581" s="154"/>
      <c r="AT581" s="154"/>
    </row>
    <row r="582" spans="35:46" x14ac:dyDescent="0.25">
      <c r="AI582" s="154"/>
      <c r="AJ582" s="154"/>
      <c r="AK582" s="154"/>
      <c r="AL582" s="154"/>
      <c r="AM582" s="154"/>
      <c r="AN582" s="154"/>
      <c r="AO582" s="154"/>
      <c r="AP582" s="154"/>
      <c r="AQ582" s="154"/>
      <c r="AR582" s="154"/>
      <c r="AS582" s="154"/>
      <c r="AT582" s="154"/>
    </row>
    <row r="583" spans="35:46" x14ac:dyDescent="0.25">
      <c r="AI583" s="154"/>
      <c r="AJ583" s="154"/>
      <c r="AK583" s="154"/>
      <c r="AL583" s="154"/>
      <c r="AM583" s="154"/>
      <c r="AN583" s="154"/>
      <c r="AO583" s="154"/>
      <c r="AP583" s="154"/>
      <c r="AQ583" s="154"/>
      <c r="AR583" s="154"/>
      <c r="AS583" s="154"/>
      <c r="AT583" s="154"/>
    </row>
    <row r="584" spans="35:46" x14ac:dyDescent="0.25">
      <c r="AI584" s="154"/>
      <c r="AJ584" s="154"/>
      <c r="AK584" s="154"/>
      <c r="AL584" s="154"/>
      <c r="AM584" s="154"/>
      <c r="AN584" s="154"/>
      <c r="AO584" s="154"/>
      <c r="AP584" s="154"/>
      <c r="AQ584" s="154"/>
      <c r="AR584" s="154"/>
      <c r="AS584" s="154"/>
      <c r="AT584" s="154"/>
    </row>
    <row r="585" spans="35:46" x14ac:dyDescent="0.25">
      <c r="AI585" s="154"/>
      <c r="AJ585" s="154"/>
      <c r="AK585" s="154"/>
      <c r="AL585" s="154"/>
      <c r="AM585" s="154"/>
      <c r="AN585" s="154"/>
      <c r="AO585" s="154"/>
      <c r="AP585" s="154"/>
      <c r="AQ585" s="154"/>
      <c r="AR585" s="154"/>
      <c r="AS585" s="154"/>
      <c r="AT585" s="154"/>
    </row>
    <row r="586" spans="35:46" x14ac:dyDescent="0.25">
      <c r="AI586" s="154"/>
      <c r="AJ586" s="154"/>
      <c r="AK586" s="154"/>
      <c r="AL586" s="154"/>
      <c r="AM586" s="154"/>
      <c r="AN586" s="154"/>
      <c r="AO586" s="154"/>
      <c r="AP586" s="154"/>
      <c r="AQ586" s="154"/>
      <c r="AR586" s="154"/>
      <c r="AS586" s="154"/>
      <c r="AT586" s="154"/>
    </row>
    <row r="587" spans="35:46" x14ac:dyDescent="0.25">
      <c r="AI587" s="154"/>
      <c r="AJ587" s="154"/>
      <c r="AK587" s="154"/>
      <c r="AL587" s="154"/>
      <c r="AM587" s="154"/>
      <c r="AN587" s="154"/>
      <c r="AO587" s="154"/>
      <c r="AP587" s="154"/>
      <c r="AQ587" s="154"/>
      <c r="AR587" s="154"/>
      <c r="AS587" s="154"/>
      <c r="AT587" s="154"/>
    </row>
    <row r="588" spans="35:46" x14ac:dyDescent="0.25">
      <c r="AI588" s="154"/>
      <c r="AJ588" s="154"/>
      <c r="AK588" s="154"/>
      <c r="AL588" s="154"/>
      <c r="AM588" s="154"/>
      <c r="AN588" s="154"/>
      <c r="AO588" s="154"/>
      <c r="AP588" s="154"/>
      <c r="AQ588" s="154"/>
      <c r="AR588" s="154"/>
      <c r="AS588" s="154"/>
      <c r="AT588" s="154"/>
    </row>
    <row r="589" spans="35:46" x14ac:dyDescent="0.25">
      <c r="AI589" s="154"/>
      <c r="AJ589" s="154"/>
      <c r="AK589" s="154"/>
      <c r="AL589" s="154"/>
      <c r="AM589" s="154"/>
      <c r="AN589" s="154"/>
      <c r="AO589" s="154"/>
      <c r="AP589" s="154"/>
      <c r="AQ589" s="154"/>
      <c r="AR589" s="154"/>
      <c r="AS589" s="154"/>
      <c r="AT589" s="154"/>
    </row>
    <row r="590" spans="35:46" x14ac:dyDescent="0.25">
      <c r="AI590" s="154"/>
      <c r="AJ590" s="154"/>
      <c r="AK590" s="154"/>
      <c r="AL590" s="154"/>
      <c r="AM590" s="154"/>
      <c r="AN590" s="154"/>
      <c r="AO590" s="154"/>
      <c r="AP590" s="154"/>
      <c r="AQ590" s="154"/>
      <c r="AR590" s="154"/>
      <c r="AS590" s="154"/>
      <c r="AT590" s="154"/>
    </row>
    <row r="591" spans="35:46" x14ac:dyDescent="0.25">
      <c r="AI591" s="154"/>
      <c r="AJ591" s="154"/>
      <c r="AK591" s="154"/>
      <c r="AL591" s="154"/>
      <c r="AM591" s="154"/>
      <c r="AN591" s="154"/>
      <c r="AO591" s="154"/>
      <c r="AP591" s="154"/>
      <c r="AQ591" s="154"/>
      <c r="AR591" s="154"/>
      <c r="AS591" s="154"/>
      <c r="AT591" s="154"/>
    </row>
    <row r="592" spans="35:46" x14ac:dyDescent="0.25">
      <c r="AI592" s="154"/>
      <c r="AJ592" s="154"/>
      <c r="AK592" s="154"/>
      <c r="AL592" s="154"/>
      <c r="AM592" s="154"/>
      <c r="AN592" s="154"/>
      <c r="AO592" s="154"/>
      <c r="AP592" s="154"/>
      <c r="AQ592" s="154"/>
      <c r="AR592" s="154"/>
      <c r="AS592" s="154"/>
      <c r="AT592" s="154"/>
    </row>
    <row r="593" spans="35:46" x14ac:dyDescent="0.25">
      <c r="AI593" s="154"/>
      <c r="AJ593" s="154"/>
      <c r="AK593" s="154"/>
      <c r="AL593" s="154"/>
      <c r="AM593" s="154"/>
      <c r="AN593" s="154"/>
      <c r="AO593" s="154"/>
      <c r="AP593" s="154"/>
      <c r="AQ593" s="154"/>
      <c r="AR593" s="154"/>
      <c r="AS593" s="154"/>
      <c r="AT593" s="154"/>
    </row>
    <row r="594" spans="35:46" x14ac:dyDescent="0.25">
      <c r="AI594" s="154"/>
      <c r="AJ594" s="154"/>
      <c r="AK594" s="154"/>
      <c r="AL594" s="154"/>
      <c r="AM594" s="154"/>
      <c r="AN594" s="154"/>
      <c r="AO594" s="154"/>
      <c r="AP594" s="154"/>
      <c r="AQ594" s="154"/>
      <c r="AR594" s="154"/>
      <c r="AS594" s="154"/>
      <c r="AT594" s="154"/>
    </row>
    <row r="595" spans="35:46" x14ac:dyDescent="0.25">
      <c r="AI595" s="154"/>
      <c r="AJ595" s="154"/>
      <c r="AK595" s="154"/>
      <c r="AL595" s="154"/>
      <c r="AM595" s="154"/>
      <c r="AN595" s="154"/>
      <c r="AO595" s="154"/>
      <c r="AP595" s="154"/>
      <c r="AQ595" s="154"/>
      <c r="AR595" s="154"/>
      <c r="AS595" s="154"/>
      <c r="AT595" s="154"/>
    </row>
    <row r="596" spans="35:46" x14ac:dyDescent="0.25">
      <c r="AI596" s="154"/>
      <c r="AJ596" s="154"/>
      <c r="AK596" s="154"/>
      <c r="AL596" s="154"/>
      <c r="AM596" s="154"/>
      <c r="AN596" s="154"/>
      <c r="AO596" s="154"/>
      <c r="AP596" s="154"/>
      <c r="AQ596" s="154"/>
      <c r="AR596" s="154"/>
      <c r="AS596" s="154"/>
      <c r="AT596" s="154"/>
    </row>
    <row r="597" spans="35:46" x14ac:dyDescent="0.25">
      <c r="AI597" s="154"/>
      <c r="AJ597" s="154"/>
      <c r="AK597" s="154"/>
      <c r="AL597" s="154"/>
      <c r="AM597" s="154"/>
      <c r="AN597" s="154"/>
      <c r="AO597" s="154"/>
      <c r="AP597" s="154"/>
      <c r="AQ597" s="154"/>
      <c r="AR597" s="154"/>
      <c r="AS597" s="154"/>
      <c r="AT597" s="154"/>
    </row>
    <row r="598" spans="35:46" x14ac:dyDescent="0.25">
      <c r="AI598" s="154"/>
      <c r="AJ598" s="154"/>
      <c r="AK598" s="154"/>
      <c r="AL598" s="154"/>
      <c r="AM598" s="154"/>
      <c r="AN598" s="154"/>
      <c r="AO598" s="154"/>
      <c r="AP598" s="154"/>
      <c r="AQ598" s="154"/>
      <c r="AR598" s="154"/>
      <c r="AS598" s="154"/>
      <c r="AT598" s="154"/>
    </row>
    <row r="599" spans="35:46" x14ac:dyDescent="0.25">
      <c r="AI599" s="154"/>
      <c r="AJ599" s="154"/>
      <c r="AK599" s="154"/>
      <c r="AL599" s="154"/>
      <c r="AM599" s="154"/>
      <c r="AN599" s="154"/>
      <c r="AO599" s="154"/>
      <c r="AP599" s="154"/>
      <c r="AQ599" s="154"/>
      <c r="AR599" s="154"/>
      <c r="AS599" s="154"/>
      <c r="AT599" s="154"/>
    </row>
    <row r="600" spans="35:46" x14ac:dyDescent="0.25">
      <c r="AI600" s="154"/>
      <c r="AJ600" s="154"/>
      <c r="AK600" s="154"/>
      <c r="AL600" s="154"/>
      <c r="AM600" s="154"/>
      <c r="AN600" s="154"/>
      <c r="AO600" s="154"/>
      <c r="AP600" s="154"/>
      <c r="AQ600" s="154"/>
      <c r="AR600" s="154"/>
      <c r="AS600" s="154"/>
      <c r="AT600" s="154"/>
    </row>
    <row r="601" spans="35:46" x14ac:dyDescent="0.25">
      <c r="AI601" s="154"/>
      <c r="AJ601" s="154"/>
      <c r="AK601" s="154"/>
      <c r="AL601" s="154"/>
      <c r="AM601" s="154"/>
      <c r="AN601" s="154"/>
      <c r="AO601" s="154"/>
      <c r="AP601" s="154"/>
      <c r="AQ601" s="154"/>
      <c r="AR601" s="154"/>
      <c r="AS601" s="154"/>
      <c r="AT601" s="154"/>
    </row>
    <row r="602" spans="35:46" x14ac:dyDescent="0.25">
      <c r="AI602" s="154"/>
      <c r="AJ602" s="154"/>
      <c r="AK602" s="154"/>
      <c r="AL602" s="154"/>
      <c r="AM602" s="154"/>
      <c r="AN602" s="154"/>
      <c r="AO602" s="154"/>
      <c r="AP602" s="154"/>
      <c r="AQ602" s="154"/>
      <c r="AR602" s="154"/>
      <c r="AS602" s="154"/>
      <c r="AT602" s="154"/>
    </row>
    <row r="603" spans="35:46" x14ac:dyDescent="0.25">
      <c r="AI603" s="154"/>
      <c r="AJ603" s="154"/>
      <c r="AK603" s="154"/>
      <c r="AL603" s="154"/>
      <c r="AM603" s="154"/>
      <c r="AN603" s="154"/>
      <c r="AO603" s="154"/>
      <c r="AP603" s="154"/>
      <c r="AQ603" s="154"/>
      <c r="AR603" s="154"/>
      <c r="AS603" s="154"/>
      <c r="AT603" s="154"/>
    </row>
    <row r="604" spans="35:46" x14ac:dyDescent="0.25">
      <c r="AI604" s="154"/>
      <c r="AJ604" s="154"/>
      <c r="AK604" s="154"/>
      <c r="AL604" s="154"/>
      <c r="AM604" s="154"/>
      <c r="AN604" s="154"/>
      <c r="AO604" s="154"/>
      <c r="AP604" s="154"/>
      <c r="AQ604" s="154"/>
      <c r="AR604" s="154"/>
      <c r="AS604" s="154"/>
      <c r="AT604" s="154"/>
    </row>
    <row r="605" spans="35:46" x14ac:dyDescent="0.25">
      <c r="AI605" s="154"/>
      <c r="AJ605" s="154"/>
      <c r="AK605" s="154"/>
      <c r="AL605" s="154"/>
      <c r="AM605" s="154"/>
      <c r="AN605" s="154"/>
      <c r="AO605" s="154"/>
      <c r="AP605" s="154"/>
      <c r="AQ605" s="154"/>
      <c r="AR605" s="154"/>
      <c r="AS605" s="154"/>
      <c r="AT605" s="154"/>
    </row>
    <row r="606" spans="35:46" x14ac:dyDescent="0.25">
      <c r="AI606" s="154"/>
      <c r="AJ606" s="154"/>
      <c r="AK606" s="154"/>
      <c r="AL606" s="154"/>
      <c r="AM606" s="154"/>
      <c r="AN606" s="154"/>
      <c r="AO606" s="154"/>
      <c r="AP606" s="154"/>
      <c r="AQ606" s="154"/>
      <c r="AR606" s="154"/>
      <c r="AS606" s="154"/>
      <c r="AT606" s="154"/>
    </row>
    <row r="607" spans="35:46" x14ac:dyDescent="0.25">
      <c r="AI607" s="154"/>
      <c r="AJ607" s="154"/>
      <c r="AK607" s="154"/>
      <c r="AL607" s="154"/>
      <c r="AM607" s="154"/>
      <c r="AN607" s="154"/>
      <c r="AO607" s="154"/>
      <c r="AP607" s="154"/>
      <c r="AQ607" s="154"/>
      <c r="AR607" s="154"/>
      <c r="AS607" s="154"/>
      <c r="AT607" s="154"/>
    </row>
    <row r="608" spans="35:46" x14ac:dyDescent="0.25">
      <c r="AI608" s="154"/>
      <c r="AJ608" s="154"/>
      <c r="AK608" s="154"/>
      <c r="AL608" s="154"/>
      <c r="AM608" s="154"/>
      <c r="AN608" s="154"/>
      <c r="AO608" s="154"/>
      <c r="AP608" s="154"/>
      <c r="AQ608" s="154"/>
      <c r="AR608" s="154"/>
      <c r="AS608" s="154"/>
      <c r="AT608" s="154"/>
    </row>
    <row r="609" spans="35:46" x14ac:dyDescent="0.25">
      <c r="AI609" s="154"/>
      <c r="AJ609" s="154"/>
      <c r="AK609" s="154"/>
      <c r="AL609" s="154"/>
      <c r="AM609" s="154"/>
      <c r="AN609" s="154"/>
      <c r="AO609" s="154"/>
      <c r="AP609" s="154"/>
      <c r="AQ609" s="154"/>
      <c r="AR609" s="154"/>
      <c r="AS609" s="154"/>
      <c r="AT609" s="154"/>
    </row>
    <row r="610" spans="35:46" x14ac:dyDescent="0.25">
      <c r="AI610" s="154"/>
      <c r="AJ610" s="154"/>
      <c r="AK610" s="154"/>
      <c r="AL610" s="154"/>
      <c r="AM610" s="154"/>
      <c r="AN610" s="154"/>
      <c r="AO610" s="154"/>
      <c r="AP610" s="154"/>
      <c r="AQ610" s="154"/>
      <c r="AR610" s="154"/>
      <c r="AS610" s="154"/>
      <c r="AT610" s="154"/>
    </row>
    <row r="611" spans="35:46" x14ac:dyDescent="0.25">
      <c r="AI611" s="154"/>
      <c r="AJ611" s="154"/>
      <c r="AK611" s="154"/>
      <c r="AL611" s="154"/>
      <c r="AM611" s="154"/>
      <c r="AN611" s="154"/>
      <c r="AO611" s="154"/>
      <c r="AP611" s="154"/>
      <c r="AQ611" s="154"/>
      <c r="AR611" s="154"/>
      <c r="AS611" s="154"/>
      <c r="AT611" s="154"/>
    </row>
    <row r="612" spans="35:46" x14ac:dyDescent="0.25">
      <c r="AI612" s="154"/>
      <c r="AJ612" s="154"/>
      <c r="AK612" s="154"/>
      <c r="AL612" s="154"/>
      <c r="AM612" s="154"/>
      <c r="AN612" s="154"/>
      <c r="AO612" s="154"/>
      <c r="AP612" s="154"/>
      <c r="AQ612" s="154"/>
      <c r="AR612" s="154"/>
      <c r="AS612" s="154"/>
      <c r="AT612" s="154"/>
    </row>
    <row r="613" spans="35:46" x14ac:dyDescent="0.25">
      <c r="AI613" s="154"/>
      <c r="AJ613" s="154"/>
      <c r="AK613" s="154"/>
      <c r="AL613" s="154"/>
      <c r="AM613" s="154"/>
      <c r="AN613" s="154"/>
      <c r="AO613" s="154"/>
      <c r="AP613" s="154"/>
      <c r="AQ613" s="154"/>
      <c r="AR613" s="154"/>
      <c r="AS613" s="154"/>
      <c r="AT613" s="154"/>
    </row>
    <row r="614" spans="35:46" x14ac:dyDescent="0.25">
      <c r="AI614" s="154"/>
      <c r="AJ614" s="154"/>
      <c r="AK614" s="154"/>
      <c r="AL614" s="154"/>
      <c r="AM614" s="154"/>
      <c r="AN614" s="154"/>
      <c r="AO614" s="154"/>
      <c r="AP614" s="154"/>
      <c r="AQ614" s="154"/>
      <c r="AR614" s="154"/>
      <c r="AS614" s="154"/>
      <c r="AT614" s="154"/>
    </row>
    <row r="615" spans="35:46" x14ac:dyDescent="0.25">
      <c r="AI615" s="154"/>
      <c r="AJ615" s="154"/>
      <c r="AK615" s="154"/>
      <c r="AL615" s="154"/>
      <c r="AM615" s="154"/>
      <c r="AN615" s="154"/>
      <c r="AO615" s="154"/>
      <c r="AP615" s="154"/>
      <c r="AQ615" s="154"/>
      <c r="AR615" s="154"/>
      <c r="AS615" s="154"/>
      <c r="AT615" s="154"/>
    </row>
    <row r="616" spans="35:46" x14ac:dyDescent="0.25">
      <c r="AI616" s="154"/>
      <c r="AJ616" s="154"/>
      <c r="AK616" s="154"/>
      <c r="AL616" s="154"/>
      <c r="AM616" s="154"/>
      <c r="AN616" s="154"/>
      <c r="AO616" s="154"/>
      <c r="AP616" s="154"/>
      <c r="AQ616" s="154"/>
      <c r="AR616" s="154"/>
      <c r="AS616" s="154"/>
      <c r="AT616" s="154"/>
    </row>
    <row r="617" spans="35:46" x14ac:dyDescent="0.25">
      <c r="AI617" s="154"/>
      <c r="AJ617" s="154"/>
      <c r="AK617" s="154"/>
      <c r="AL617" s="154"/>
      <c r="AM617" s="154"/>
      <c r="AN617" s="154"/>
      <c r="AO617" s="154"/>
      <c r="AP617" s="154"/>
      <c r="AQ617" s="154"/>
      <c r="AR617" s="154"/>
      <c r="AS617" s="154"/>
      <c r="AT617" s="154"/>
    </row>
    <row r="618" spans="35:46" x14ac:dyDescent="0.25">
      <c r="AI618" s="154"/>
      <c r="AJ618" s="154"/>
      <c r="AK618" s="154"/>
      <c r="AL618" s="154"/>
      <c r="AM618" s="154"/>
      <c r="AN618" s="154"/>
      <c r="AO618" s="154"/>
      <c r="AP618" s="154"/>
      <c r="AQ618" s="154"/>
      <c r="AR618" s="154"/>
      <c r="AS618" s="154"/>
      <c r="AT618" s="154"/>
    </row>
    <row r="619" spans="35:46" x14ac:dyDescent="0.25">
      <c r="AI619" s="154"/>
      <c r="AJ619" s="154"/>
      <c r="AK619" s="154"/>
      <c r="AL619" s="154"/>
      <c r="AM619" s="154"/>
      <c r="AN619" s="154"/>
      <c r="AO619" s="154"/>
      <c r="AP619" s="154"/>
      <c r="AQ619" s="154"/>
      <c r="AR619" s="154"/>
      <c r="AS619" s="154"/>
      <c r="AT619" s="154"/>
    </row>
    <row r="620" spans="35:46" x14ac:dyDescent="0.25">
      <c r="AI620" s="154"/>
      <c r="AJ620" s="154"/>
      <c r="AK620" s="154"/>
      <c r="AL620" s="154"/>
      <c r="AM620" s="154"/>
      <c r="AN620" s="154"/>
      <c r="AO620" s="154"/>
      <c r="AP620" s="154"/>
      <c r="AQ620" s="154"/>
      <c r="AR620" s="154"/>
      <c r="AS620" s="154"/>
      <c r="AT620" s="154"/>
    </row>
    <row r="621" spans="35:46" x14ac:dyDescent="0.25">
      <c r="AI621" s="154"/>
      <c r="AJ621" s="154"/>
      <c r="AK621" s="154"/>
      <c r="AL621" s="154"/>
      <c r="AM621" s="154"/>
      <c r="AN621" s="154"/>
      <c r="AO621" s="154"/>
      <c r="AP621" s="154"/>
      <c r="AQ621" s="154"/>
      <c r="AR621" s="154"/>
      <c r="AS621" s="154"/>
      <c r="AT621" s="154"/>
    </row>
    <row r="622" spans="35:46" x14ac:dyDescent="0.25">
      <c r="AI622" s="154"/>
      <c r="AJ622" s="154"/>
      <c r="AK622" s="154"/>
      <c r="AL622" s="154"/>
      <c r="AM622" s="154"/>
      <c r="AN622" s="154"/>
      <c r="AO622" s="154"/>
      <c r="AP622" s="154"/>
      <c r="AQ622" s="154"/>
      <c r="AR622" s="154"/>
      <c r="AS622" s="154"/>
      <c r="AT622" s="154"/>
    </row>
    <row r="623" spans="35:46" x14ac:dyDescent="0.25">
      <c r="AI623" s="154"/>
      <c r="AJ623" s="154"/>
      <c r="AK623" s="154"/>
      <c r="AL623" s="154"/>
      <c r="AM623" s="154"/>
      <c r="AN623" s="154"/>
      <c r="AO623" s="154"/>
      <c r="AP623" s="154"/>
      <c r="AQ623" s="154"/>
      <c r="AR623" s="154"/>
      <c r="AS623" s="154"/>
      <c r="AT623" s="154"/>
    </row>
    <row r="624" spans="35:46" x14ac:dyDescent="0.25">
      <c r="AI624" s="154"/>
      <c r="AJ624" s="154"/>
      <c r="AK624" s="154"/>
      <c r="AL624" s="154"/>
      <c r="AM624" s="154"/>
      <c r="AN624" s="154"/>
      <c r="AO624" s="154"/>
      <c r="AP624" s="154"/>
      <c r="AQ624" s="154"/>
      <c r="AR624" s="154"/>
      <c r="AS624" s="154"/>
      <c r="AT624" s="154"/>
    </row>
    <row r="625" spans="35:46" x14ac:dyDescent="0.25">
      <c r="AI625" s="154"/>
      <c r="AJ625" s="154"/>
      <c r="AK625" s="154"/>
      <c r="AL625" s="154"/>
      <c r="AM625" s="154"/>
      <c r="AN625" s="154"/>
      <c r="AO625" s="154"/>
      <c r="AP625" s="154"/>
      <c r="AQ625" s="154"/>
      <c r="AR625" s="154"/>
      <c r="AS625" s="154"/>
      <c r="AT625" s="154"/>
    </row>
    <row r="626" spans="35:46" x14ac:dyDescent="0.25">
      <c r="AI626" s="154"/>
      <c r="AJ626" s="154"/>
      <c r="AK626" s="154"/>
      <c r="AL626" s="154"/>
      <c r="AM626" s="154"/>
      <c r="AN626" s="154"/>
      <c r="AO626" s="154"/>
      <c r="AP626" s="154"/>
      <c r="AQ626" s="154"/>
      <c r="AR626" s="154"/>
      <c r="AS626" s="154"/>
      <c r="AT626" s="154"/>
    </row>
    <row r="627" spans="35:46" x14ac:dyDescent="0.25">
      <c r="AI627" s="154"/>
      <c r="AJ627" s="154"/>
      <c r="AK627" s="154"/>
      <c r="AL627" s="154"/>
      <c r="AM627" s="154"/>
      <c r="AN627" s="154"/>
      <c r="AO627" s="154"/>
      <c r="AP627" s="154"/>
      <c r="AQ627" s="154"/>
      <c r="AR627" s="154"/>
      <c r="AS627" s="154"/>
      <c r="AT627" s="154"/>
    </row>
    <row r="628" spans="35:46" x14ac:dyDescent="0.25">
      <c r="AI628" s="154"/>
      <c r="AJ628" s="154"/>
      <c r="AK628" s="154"/>
      <c r="AL628" s="154"/>
      <c r="AM628" s="154"/>
      <c r="AN628" s="154"/>
      <c r="AO628" s="154"/>
      <c r="AP628" s="154"/>
      <c r="AQ628" s="154"/>
      <c r="AR628" s="154"/>
      <c r="AS628" s="154"/>
      <c r="AT628" s="154"/>
    </row>
    <row r="629" spans="35:46" x14ac:dyDescent="0.25">
      <c r="AI629" s="154"/>
      <c r="AJ629" s="154"/>
      <c r="AK629" s="154"/>
      <c r="AL629" s="154"/>
      <c r="AM629" s="154"/>
      <c r="AN629" s="154"/>
      <c r="AO629" s="154"/>
      <c r="AP629" s="154"/>
      <c r="AQ629" s="154"/>
      <c r="AR629" s="154"/>
      <c r="AS629" s="154"/>
      <c r="AT629" s="154"/>
    </row>
    <row r="630" spans="35:46" x14ac:dyDescent="0.25">
      <c r="AI630" s="154"/>
      <c r="AJ630" s="154"/>
      <c r="AK630" s="154"/>
      <c r="AL630" s="154"/>
      <c r="AM630" s="154"/>
      <c r="AN630" s="154"/>
      <c r="AO630" s="154"/>
      <c r="AP630" s="154"/>
      <c r="AQ630" s="154"/>
      <c r="AR630" s="154"/>
      <c r="AS630" s="154"/>
      <c r="AT630" s="154"/>
    </row>
    <row r="631" spans="35:46" x14ac:dyDescent="0.25">
      <c r="AI631" s="154"/>
      <c r="AJ631" s="154"/>
      <c r="AK631" s="154"/>
      <c r="AL631" s="154"/>
      <c r="AM631" s="154"/>
      <c r="AN631" s="154"/>
      <c r="AO631" s="154"/>
      <c r="AP631" s="154"/>
      <c r="AQ631" s="154"/>
      <c r="AR631" s="154"/>
      <c r="AS631" s="154"/>
      <c r="AT631" s="154"/>
    </row>
    <row r="632" spans="35:46" x14ac:dyDescent="0.25">
      <c r="AI632" s="154"/>
      <c r="AJ632" s="154"/>
      <c r="AK632" s="154"/>
      <c r="AL632" s="154"/>
      <c r="AM632" s="154"/>
      <c r="AN632" s="154"/>
      <c r="AO632" s="154"/>
      <c r="AP632" s="154"/>
      <c r="AQ632" s="154"/>
      <c r="AR632" s="154"/>
      <c r="AS632" s="154"/>
      <c r="AT632" s="154"/>
    </row>
    <row r="633" spans="35:46" x14ac:dyDescent="0.25">
      <c r="AI633" s="154"/>
      <c r="AJ633" s="154"/>
      <c r="AK633" s="154"/>
      <c r="AL633" s="154"/>
      <c r="AM633" s="154"/>
      <c r="AN633" s="154"/>
      <c r="AO633" s="154"/>
      <c r="AP633" s="154"/>
      <c r="AQ633" s="154"/>
      <c r="AR633" s="154"/>
      <c r="AS633" s="154"/>
      <c r="AT633" s="154"/>
    </row>
    <row r="634" spans="35:46" x14ac:dyDescent="0.25">
      <c r="AI634" s="154"/>
      <c r="AJ634" s="154"/>
      <c r="AK634" s="154"/>
      <c r="AL634" s="154"/>
      <c r="AM634" s="154"/>
      <c r="AN634" s="154"/>
      <c r="AO634" s="154"/>
      <c r="AP634" s="154"/>
      <c r="AQ634" s="154"/>
      <c r="AR634" s="154"/>
      <c r="AS634" s="154"/>
      <c r="AT634" s="154"/>
    </row>
    <row r="635" spans="35:46" x14ac:dyDescent="0.25">
      <c r="AI635" s="154"/>
      <c r="AJ635" s="154"/>
      <c r="AK635" s="154"/>
      <c r="AL635" s="154"/>
      <c r="AM635" s="154"/>
      <c r="AN635" s="154"/>
      <c r="AO635" s="154"/>
      <c r="AP635" s="154"/>
      <c r="AQ635" s="154"/>
      <c r="AR635" s="154"/>
      <c r="AS635" s="154"/>
      <c r="AT635" s="154"/>
    </row>
    <row r="636" spans="35:46" x14ac:dyDescent="0.25">
      <c r="AI636" s="154"/>
      <c r="AJ636" s="154"/>
      <c r="AK636" s="154"/>
      <c r="AL636" s="154"/>
      <c r="AM636" s="154"/>
      <c r="AN636" s="154"/>
      <c r="AO636" s="154"/>
      <c r="AP636" s="154"/>
      <c r="AQ636" s="154"/>
      <c r="AR636" s="154"/>
      <c r="AS636" s="154"/>
      <c r="AT636" s="154"/>
    </row>
    <row r="637" spans="35:46" x14ac:dyDescent="0.25">
      <c r="AI637" s="154"/>
      <c r="AJ637" s="154"/>
      <c r="AK637" s="154"/>
      <c r="AL637" s="154"/>
      <c r="AM637" s="154"/>
      <c r="AN637" s="154"/>
      <c r="AO637" s="154"/>
      <c r="AP637" s="154"/>
      <c r="AQ637" s="154"/>
      <c r="AR637" s="154"/>
      <c r="AS637" s="154"/>
      <c r="AT637" s="154"/>
    </row>
    <row r="638" spans="35:46" x14ac:dyDescent="0.25">
      <c r="AI638" s="154"/>
      <c r="AJ638" s="154"/>
      <c r="AK638" s="154"/>
      <c r="AL638" s="154"/>
      <c r="AM638" s="154"/>
      <c r="AN638" s="154"/>
      <c r="AO638" s="154"/>
      <c r="AP638" s="154"/>
      <c r="AQ638" s="154"/>
      <c r="AR638" s="154"/>
      <c r="AS638" s="154"/>
      <c r="AT638" s="154"/>
    </row>
    <row r="639" spans="35:46" x14ac:dyDescent="0.25">
      <c r="AI639" s="154"/>
      <c r="AJ639" s="154"/>
      <c r="AK639" s="154"/>
      <c r="AL639" s="154"/>
      <c r="AM639" s="154"/>
      <c r="AN639" s="154"/>
      <c r="AO639" s="154"/>
      <c r="AP639" s="154"/>
      <c r="AQ639" s="154"/>
      <c r="AR639" s="154"/>
      <c r="AS639" s="154"/>
      <c r="AT639" s="154"/>
    </row>
    <row r="640" spans="35:46" x14ac:dyDescent="0.25">
      <c r="AI640" s="154"/>
      <c r="AJ640" s="154"/>
      <c r="AK640" s="154"/>
      <c r="AL640" s="154"/>
      <c r="AM640" s="154"/>
      <c r="AN640" s="154"/>
      <c r="AO640" s="154"/>
      <c r="AP640" s="154"/>
      <c r="AQ640" s="154"/>
      <c r="AR640" s="154"/>
      <c r="AS640" s="154"/>
      <c r="AT640" s="154"/>
    </row>
    <row r="641" spans="35:46" x14ac:dyDescent="0.25">
      <c r="AI641" s="154"/>
      <c r="AJ641" s="154"/>
      <c r="AK641" s="154"/>
      <c r="AL641" s="154"/>
      <c r="AM641" s="154"/>
      <c r="AN641" s="154"/>
      <c r="AO641" s="154"/>
      <c r="AP641" s="154"/>
      <c r="AQ641" s="154"/>
      <c r="AR641" s="154"/>
      <c r="AS641" s="154"/>
      <c r="AT641" s="154"/>
    </row>
    <row r="642" spans="35:46" x14ac:dyDescent="0.25">
      <c r="AI642" s="154"/>
      <c r="AJ642" s="154"/>
      <c r="AK642" s="154"/>
      <c r="AL642" s="154"/>
      <c r="AM642" s="154"/>
      <c r="AN642" s="154"/>
      <c r="AO642" s="154"/>
      <c r="AP642" s="154"/>
      <c r="AQ642" s="154"/>
      <c r="AR642" s="154"/>
      <c r="AS642" s="154"/>
      <c r="AT642" s="154"/>
    </row>
    <row r="643" spans="35:46" x14ac:dyDescent="0.25">
      <c r="AI643" s="154"/>
      <c r="AJ643" s="154"/>
      <c r="AK643" s="154"/>
      <c r="AL643" s="154"/>
      <c r="AM643" s="154"/>
      <c r="AN643" s="154"/>
      <c r="AO643" s="154"/>
      <c r="AP643" s="154"/>
      <c r="AQ643" s="154"/>
      <c r="AR643" s="154"/>
      <c r="AS643" s="154"/>
      <c r="AT643" s="154"/>
    </row>
    <row r="644" spans="35:46" x14ac:dyDescent="0.25">
      <c r="AI644" s="154"/>
      <c r="AJ644" s="154"/>
      <c r="AK644" s="154"/>
      <c r="AL644" s="154"/>
      <c r="AM644" s="154"/>
      <c r="AN644" s="154"/>
      <c r="AO644" s="154"/>
      <c r="AP644" s="154"/>
      <c r="AQ644" s="154"/>
      <c r="AR644" s="154"/>
      <c r="AS644" s="154"/>
      <c r="AT644" s="154"/>
    </row>
    <row r="645" spans="35:46" x14ac:dyDescent="0.25">
      <c r="AI645" s="154"/>
      <c r="AJ645" s="154"/>
      <c r="AK645" s="154"/>
      <c r="AL645" s="154"/>
      <c r="AM645" s="154"/>
      <c r="AN645" s="154"/>
      <c r="AO645" s="154"/>
      <c r="AP645" s="154"/>
      <c r="AQ645" s="154"/>
      <c r="AR645" s="154"/>
      <c r="AS645" s="154"/>
      <c r="AT645" s="154"/>
    </row>
    <row r="646" spans="35:46" x14ac:dyDescent="0.25">
      <c r="AI646" s="154"/>
      <c r="AJ646" s="154"/>
      <c r="AK646" s="154"/>
      <c r="AL646" s="154"/>
      <c r="AM646" s="154"/>
      <c r="AN646" s="154"/>
      <c r="AO646" s="154"/>
      <c r="AP646" s="154"/>
      <c r="AQ646" s="154"/>
      <c r="AR646" s="154"/>
      <c r="AS646" s="154"/>
      <c r="AT646" s="154"/>
    </row>
    <row r="647" spans="35:46" x14ac:dyDescent="0.25">
      <c r="AI647" s="154"/>
      <c r="AJ647" s="154"/>
      <c r="AK647" s="154"/>
      <c r="AL647" s="154"/>
      <c r="AM647" s="154"/>
      <c r="AN647" s="154"/>
      <c r="AO647" s="154"/>
      <c r="AP647" s="154"/>
      <c r="AQ647" s="154"/>
      <c r="AR647" s="154"/>
      <c r="AS647" s="154"/>
      <c r="AT647" s="154"/>
    </row>
    <row r="648" spans="35:46" x14ac:dyDescent="0.25">
      <c r="AI648" s="154"/>
      <c r="AJ648" s="154"/>
      <c r="AK648" s="154"/>
      <c r="AL648" s="154"/>
      <c r="AM648" s="154"/>
      <c r="AN648" s="154"/>
      <c r="AO648" s="154"/>
      <c r="AP648" s="154"/>
      <c r="AQ648" s="154"/>
      <c r="AR648" s="154"/>
      <c r="AS648" s="154"/>
      <c r="AT648" s="154"/>
    </row>
    <row r="649" spans="35:46" x14ac:dyDescent="0.25">
      <c r="AI649" s="154"/>
      <c r="AJ649" s="154"/>
      <c r="AK649" s="154"/>
      <c r="AL649" s="154"/>
      <c r="AM649" s="154"/>
      <c r="AN649" s="154"/>
      <c r="AO649" s="154"/>
      <c r="AP649" s="154"/>
      <c r="AQ649" s="154"/>
      <c r="AR649" s="154"/>
      <c r="AS649" s="154"/>
      <c r="AT649" s="154"/>
    </row>
    <row r="650" spans="35:46" x14ac:dyDescent="0.25">
      <c r="AI650" s="154"/>
      <c r="AJ650" s="154"/>
      <c r="AK650" s="154"/>
      <c r="AL650" s="154"/>
      <c r="AM650" s="154"/>
      <c r="AN650" s="154"/>
      <c r="AO650" s="154"/>
      <c r="AP650" s="154"/>
      <c r="AQ650" s="154"/>
      <c r="AR650" s="154"/>
      <c r="AS650" s="154"/>
      <c r="AT650" s="154"/>
    </row>
    <row r="651" spans="35:46" x14ac:dyDescent="0.25">
      <c r="AI651" s="154"/>
      <c r="AJ651" s="154"/>
      <c r="AK651" s="154"/>
      <c r="AL651" s="154"/>
      <c r="AM651" s="154"/>
      <c r="AN651" s="154"/>
      <c r="AO651" s="154"/>
      <c r="AP651" s="154"/>
      <c r="AQ651" s="154"/>
      <c r="AR651" s="154"/>
      <c r="AS651" s="154"/>
      <c r="AT651" s="154"/>
    </row>
    <row r="652" spans="35:46" x14ac:dyDescent="0.25">
      <c r="AI652" s="154"/>
      <c r="AJ652" s="154"/>
      <c r="AK652" s="154"/>
      <c r="AL652" s="154"/>
      <c r="AM652" s="154"/>
      <c r="AN652" s="154"/>
      <c r="AO652" s="154"/>
      <c r="AP652" s="154"/>
      <c r="AQ652" s="154"/>
      <c r="AR652" s="154"/>
      <c r="AS652" s="154"/>
      <c r="AT652" s="154"/>
    </row>
    <row r="653" spans="35:46" x14ac:dyDescent="0.25">
      <c r="AI653" s="154"/>
      <c r="AJ653" s="154"/>
      <c r="AK653" s="154"/>
      <c r="AL653" s="154"/>
      <c r="AM653" s="154"/>
      <c r="AN653" s="154"/>
      <c r="AO653" s="154"/>
      <c r="AP653" s="154"/>
      <c r="AQ653" s="154"/>
      <c r="AR653" s="154"/>
      <c r="AS653" s="154"/>
      <c r="AT653" s="154"/>
    </row>
    <row r="654" spans="35:46" x14ac:dyDescent="0.25">
      <c r="AI654" s="154"/>
      <c r="AJ654" s="154"/>
      <c r="AK654" s="154"/>
      <c r="AL654" s="154"/>
      <c r="AM654" s="154"/>
      <c r="AN654" s="154"/>
      <c r="AO654" s="154"/>
      <c r="AP654" s="154"/>
      <c r="AQ654" s="154"/>
      <c r="AR654" s="154"/>
      <c r="AS654" s="154"/>
      <c r="AT654" s="154"/>
    </row>
    <row r="655" spans="35:46" x14ac:dyDescent="0.25">
      <c r="AI655" s="154"/>
      <c r="AJ655" s="154"/>
      <c r="AK655" s="154"/>
      <c r="AL655" s="154"/>
      <c r="AM655" s="154"/>
      <c r="AN655" s="154"/>
      <c r="AO655" s="154"/>
      <c r="AP655" s="154"/>
      <c r="AQ655" s="154"/>
      <c r="AR655" s="154"/>
      <c r="AS655" s="154"/>
      <c r="AT655" s="154"/>
    </row>
    <row r="656" spans="35:46" x14ac:dyDescent="0.25">
      <c r="AI656" s="154"/>
      <c r="AJ656" s="154"/>
      <c r="AK656" s="154"/>
      <c r="AL656" s="154"/>
      <c r="AM656" s="154"/>
      <c r="AN656" s="154"/>
      <c r="AO656" s="154"/>
      <c r="AP656" s="154"/>
      <c r="AQ656" s="154"/>
      <c r="AR656" s="154"/>
      <c r="AS656" s="154"/>
      <c r="AT656" s="154"/>
    </row>
    <row r="657" spans="35:46" x14ac:dyDescent="0.25">
      <c r="AI657" s="154"/>
      <c r="AJ657" s="154"/>
      <c r="AK657" s="154"/>
      <c r="AL657" s="154"/>
      <c r="AM657" s="154"/>
      <c r="AN657" s="154"/>
      <c r="AO657" s="154"/>
      <c r="AP657" s="154"/>
      <c r="AQ657" s="154"/>
      <c r="AR657" s="154"/>
      <c r="AS657" s="154"/>
      <c r="AT657" s="154"/>
    </row>
    <row r="658" spans="35:46" x14ac:dyDescent="0.25">
      <c r="AI658" s="154"/>
      <c r="AJ658" s="154"/>
      <c r="AK658" s="154"/>
      <c r="AL658" s="154"/>
      <c r="AM658" s="154"/>
      <c r="AN658" s="154"/>
      <c r="AO658" s="154"/>
      <c r="AP658" s="154"/>
      <c r="AQ658" s="154"/>
      <c r="AR658" s="154"/>
      <c r="AS658" s="154"/>
      <c r="AT658" s="154"/>
    </row>
    <row r="659" spans="35:46" x14ac:dyDescent="0.25">
      <c r="AI659" s="154"/>
      <c r="AJ659" s="154"/>
      <c r="AK659" s="154"/>
      <c r="AL659" s="154"/>
      <c r="AM659" s="154"/>
      <c r="AN659" s="154"/>
      <c r="AO659" s="154"/>
      <c r="AP659" s="154"/>
      <c r="AQ659" s="154"/>
      <c r="AR659" s="154"/>
      <c r="AS659" s="154"/>
      <c r="AT659" s="154"/>
    </row>
    <row r="660" spans="35:46" x14ac:dyDescent="0.25">
      <c r="AI660" s="154"/>
      <c r="AJ660" s="154"/>
      <c r="AK660" s="154"/>
      <c r="AL660" s="154"/>
      <c r="AM660" s="154"/>
      <c r="AN660" s="154"/>
      <c r="AO660" s="154"/>
      <c r="AP660" s="154"/>
      <c r="AQ660" s="154"/>
      <c r="AR660" s="154"/>
      <c r="AS660" s="154"/>
      <c r="AT660" s="154"/>
    </row>
    <row r="661" spans="35:46" x14ac:dyDescent="0.25">
      <c r="AI661" s="154"/>
      <c r="AJ661" s="154"/>
      <c r="AK661" s="154"/>
      <c r="AL661" s="154"/>
      <c r="AM661" s="154"/>
      <c r="AN661" s="154"/>
      <c r="AO661" s="154"/>
      <c r="AP661" s="154"/>
      <c r="AQ661" s="154"/>
      <c r="AR661" s="154"/>
      <c r="AS661" s="154"/>
      <c r="AT661" s="154"/>
    </row>
    <row r="662" spans="35:46" x14ac:dyDescent="0.25">
      <c r="AI662" s="154"/>
      <c r="AJ662" s="154"/>
      <c r="AK662" s="154"/>
      <c r="AL662" s="154"/>
      <c r="AM662" s="154"/>
      <c r="AN662" s="154"/>
      <c r="AO662" s="154"/>
      <c r="AP662" s="154"/>
      <c r="AQ662" s="154"/>
      <c r="AR662" s="154"/>
      <c r="AS662" s="154"/>
      <c r="AT662" s="154"/>
    </row>
    <row r="663" spans="35:46" x14ac:dyDescent="0.25">
      <c r="AI663" s="154"/>
      <c r="AJ663" s="154"/>
      <c r="AK663" s="154"/>
      <c r="AL663" s="154"/>
      <c r="AM663" s="154"/>
      <c r="AN663" s="154"/>
      <c r="AO663" s="154"/>
      <c r="AP663" s="154"/>
      <c r="AQ663" s="154"/>
      <c r="AR663" s="154"/>
      <c r="AS663" s="154"/>
      <c r="AT663" s="154"/>
    </row>
    <row r="664" spans="35:46" x14ac:dyDescent="0.25">
      <c r="AI664" s="154"/>
      <c r="AJ664" s="154"/>
      <c r="AK664" s="154"/>
      <c r="AL664" s="154"/>
      <c r="AM664" s="154"/>
      <c r="AN664" s="154"/>
      <c r="AO664" s="154"/>
      <c r="AP664" s="154"/>
      <c r="AQ664" s="154"/>
      <c r="AR664" s="154"/>
      <c r="AS664" s="154"/>
      <c r="AT664" s="154"/>
    </row>
    <row r="665" spans="35:46" x14ac:dyDescent="0.25">
      <c r="AI665" s="154"/>
      <c r="AJ665" s="154"/>
      <c r="AK665" s="154"/>
      <c r="AL665" s="154"/>
      <c r="AM665" s="154"/>
      <c r="AN665" s="154"/>
      <c r="AO665" s="154"/>
      <c r="AP665" s="154"/>
      <c r="AQ665" s="154"/>
      <c r="AR665" s="154"/>
      <c r="AS665" s="154"/>
      <c r="AT665" s="154"/>
    </row>
    <row r="666" spans="35:46" x14ac:dyDescent="0.25">
      <c r="AI666" s="154"/>
      <c r="AJ666" s="154"/>
      <c r="AK666" s="154"/>
      <c r="AL666" s="154"/>
      <c r="AM666" s="154"/>
      <c r="AN666" s="154"/>
      <c r="AO666" s="154"/>
      <c r="AP666" s="154"/>
      <c r="AQ666" s="154"/>
      <c r="AR666" s="154"/>
      <c r="AS666" s="154"/>
      <c r="AT666" s="154"/>
    </row>
    <row r="667" spans="35:46" x14ac:dyDescent="0.25">
      <c r="AI667" s="154"/>
      <c r="AJ667" s="154"/>
      <c r="AK667" s="154"/>
      <c r="AL667" s="154"/>
      <c r="AM667" s="154"/>
      <c r="AN667" s="154"/>
      <c r="AO667" s="154"/>
      <c r="AP667" s="154"/>
      <c r="AQ667" s="154"/>
      <c r="AR667" s="154"/>
      <c r="AS667" s="154"/>
      <c r="AT667" s="154"/>
    </row>
    <row r="668" spans="35:46" x14ac:dyDescent="0.25">
      <c r="AI668" s="154"/>
      <c r="AJ668" s="154"/>
      <c r="AK668" s="154"/>
      <c r="AL668" s="154"/>
      <c r="AM668" s="154"/>
      <c r="AN668" s="154"/>
      <c r="AO668" s="154"/>
      <c r="AP668" s="154"/>
      <c r="AQ668" s="154"/>
      <c r="AR668" s="154"/>
      <c r="AS668" s="154"/>
      <c r="AT668" s="154"/>
    </row>
    <row r="669" spans="35:46" x14ac:dyDescent="0.25">
      <c r="AI669" s="154"/>
      <c r="AJ669" s="154"/>
      <c r="AK669" s="154"/>
      <c r="AL669" s="154"/>
      <c r="AM669" s="154"/>
      <c r="AN669" s="154"/>
      <c r="AO669" s="154"/>
      <c r="AP669" s="154"/>
      <c r="AQ669" s="154"/>
      <c r="AR669" s="154"/>
      <c r="AS669" s="154"/>
      <c r="AT669" s="154"/>
    </row>
    <row r="670" spans="35:46" x14ac:dyDescent="0.25">
      <c r="AI670" s="154"/>
      <c r="AJ670" s="154"/>
      <c r="AK670" s="154"/>
      <c r="AL670" s="154"/>
      <c r="AM670" s="154"/>
      <c r="AN670" s="154"/>
      <c r="AO670" s="154"/>
      <c r="AP670" s="154"/>
      <c r="AQ670" s="154"/>
      <c r="AR670" s="154"/>
      <c r="AS670" s="154"/>
      <c r="AT670" s="154"/>
    </row>
    <row r="671" spans="35:46" x14ac:dyDescent="0.25">
      <c r="AI671" s="154"/>
      <c r="AJ671" s="154"/>
      <c r="AK671" s="154"/>
      <c r="AL671" s="154"/>
      <c r="AM671" s="154"/>
      <c r="AN671" s="154"/>
      <c r="AO671" s="154"/>
      <c r="AP671" s="154"/>
      <c r="AQ671" s="154"/>
      <c r="AR671" s="154"/>
      <c r="AS671" s="154"/>
      <c r="AT671" s="154"/>
    </row>
    <row r="672" spans="35:46" x14ac:dyDescent="0.25">
      <c r="AI672" s="154"/>
      <c r="AJ672" s="154"/>
      <c r="AK672" s="154"/>
      <c r="AL672" s="154"/>
      <c r="AM672" s="154"/>
      <c r="AN672" s="154"/>
      <c r="AO672" s="154"/>
      <c r="AP672" s="154"/>
      <c r="AQ672" s="154"/>
      <c r="AR672" s="154"/>
      <c r="AS672" s="154"/>
      <c r="AT672" s="154"/>
    </row>
    <row r="673" spans="35:46" x14ac:dyDescent="0.25">
      <c r="AI673" s="154"/>
      <c r="AJ673" s="154"/>
      <c r="AK673" s="154"/>
      <c r="AL673" s="154"/>
      <c r="AM673" s="154"/>
      <c r="AN673" s="154"/>
      <c r="AO673" s="154"/>
      <c r="AP673" s="154"/>
      <c r="AQ673" s="154"/>
      <c r="AR673" s="154"/>
      <c r="AS673" s="154"/>
      <c r="AT673" s="154"/>
    </row>
    <row r="674" spans="35:46" x14ac:dyDescent="0.25">
      <c r="AI674" s="154"/>
      <c r="AJ674" s="154"/>
      <c r="AK674" s="154"/>
      <c r="AL674" s="154"/>
      <c r="AM674" s="154"/>
      <c r="AN674" s="154"/>
      <c r="AO674" s="154"/>
      <c r="AP674" s="154"/>
      <c r="AQ674" s="154"/>
      <c r="AR674" s="154"/>
      <c r="AS674" s="154"/>
      <c r="AT674" s="154"/>
    </row>
    <row r="675" spans="35:46" x14ac:dyDescent="0.25">
      <c r="AI675" s="154"/>
      <c r="AJ675" s="154"/>
      <c r="AK675" s="154"/>
      <c r="AL675" s="154"/>
      <c r="AM675" s="154"/>
      <c r="AN675" s="154"/>
      <c r="AO675" s="154"/>
      <c r="AP675" s="154"/>
      <c r="AQ675" s="154"/>
      <c r="AR675" s="154"/>
      <c r="AS675" s="154"/>
      <c r="AT675" s="154"/>
    </row>
    <row r="676" spans="35:46" x14ac:dyDescent="0.25">
      <c r="AI676" s="154"/>
      <c r="AJ676" s="154"/>
      <c r="AK676" s="154"/>
      <c r="AL676" s="154"/>
      <c r="AM676" s="154"/>
      <c r="AN676" s="154"/>
      <c r="AO676" s="154"/>
      <c r="AP676" s="154"/>
      <c r="AQ676" s="154"/>
      <c r="AR676" s="154"/>
      <c r="AS676" s="154"/>
      <c r="AT676" s="154"/>
    </row>
    <row r="677" spans="35:46" x14ac:dyDescent="0.25">
      <c r="AI677" s="154"/>
      <c r="AJ677" s="154"/>
      <c r="AK677" s="154"/>
      <c r="AL677" s="154"/>
      <c r="AM677" s="154"/>
      <c r="AN677" s="154"/>
      <c r="AO677" s="154"/>
      <c r="AP677" s="154"/>
      <c r="AQ677" s="154"/>
      <c r="AR677" s="154"/>
      <c r="AS677" s="154"/>
      <c r="AT677" s="154"/>
    </row>
    <row r="678" spans="35:46" x14ac:dyDescent="0.25">
      <c r="AI678" s="154"/>
      <c r="AJ678" s="154"/>
      <c r="AK678" s="154"/>
      <c r="AL678" s="154"/>
      <c r="AM678" s="154"/>
      <c r="AN678" s="154"/>
      <c r="AO678" s="154"/>
      <c r="AP678" s="154"/>
      <c r="AQ678" s="154"/>
      <c r="AR678" s="154"/>
      <c r="AS678" s="154"/>
      <c r="AT678" s="154"/>
    </row>
    <row r="679" spans="35:46" x14ac:dyDescent="0.25">
      <c r="AI679" s="154"/>
      <c r="AJ679" s="154"/>
      <c r="AK679" s="154"/>
      <c r="AL679" s="154"/>
      <c r="AM679" s="154"/>
      <c r="AN679" s="154"/>
      <c r="AO679" s="154"/>
      <c r="AP679" s="154"/>
      <c r="AQ679" s="154"/>
      <c r="AR679" s="154"/>
      <c r="AS679" s="154"/>
      <c r="AT679" s="154"/>
    </row>
    <row r="680" spans="35:46" x14ac:dyDescent="0.25">
      <c r="AI680" s="154"/>
      <c r="AJ680" s="154"/>
      <c r="AK680" s="154"/>
      <c r="AL680" s="154"/>
      <c r="AM680" s="154"/>
      <c r="AN680" s="154"/>
      <c r="AO680" s="154"/>
      <c r="AP680" s="154"/>
      <c r="AQ680" s="154"/>
      <c r="AR680" s="154"/>
      <c r="AS680" s="154"/>
      <c r="AT680" s="154"/>
    </row>
    <row r="681" spans="35:46" x14ac:dyDescent="0.25">
      <c r="AI681" s="154"/>
      <c r="AJ681" s="154"/>
      <c r="AK681" s="154"/>
      <c r="AL681" s="154"/>
      <c r="AM681" s="154"/>
      <c r="AN681" s="154"/>
      <c r="AO681" s="154"/>
      <c r="AP681" s="154"/>
      <c r="AQ681" s="154"/>
      <c r="AR681" s="154"/>
      <c r="AS681" s="154"/>
      <c r="AT681" s="154"/>
    </row>
    <row r="682" spans="35:46" x14ac:dyDescent="0.25">
      <c r="AI682" s="154"/>
      <c r="AJ682" s="154"/>
      <c r="AK682" s="154"/>
      <c r="AL682" s="154"/>
      <c r="AM682" s="154"/>
      <c r="AN682" s="154"/>
      <c r="AO682" s="154"/>
      <c r="AP682" s="154"/>
      <c r="AQ682" s="154"/>
      <c r="AR682" s="154"/>
      <c r="AS682" s="154"/>
      <c r="AT682" s="154"/>
    </row>
    <row r="683" spans="35:46" x14ac:dyDescent="0.25">
      <c r="AI683" s="154"/>
      <c r="AJ683" s="154"/>
      <c r="AK683" s="154"/>
      <c r="AL683" s="154"/>
      <c r="AM683" s="154"/>
      <c r="AN683" s="154"/>
      <c r="AO683" s="154"/>
      <c r="AP683" s="154"/>
      <c r="AQ683" s="154"/>
      <c r="AR683" s="154"/>
      <c r="AS683" s="154"/>
      <c r="AT683" s="154"/>
    </row>
    <row r="684" spans="35:46" x14ac:dyDescent="0.25">
      <c r="AI684" s="154"/>
      <c r="AJ684" s="154"/>
      <c r="AK684" s="154"/>
      <c r="AL684" s="154"/>
      <c r="AM684" s="154"/>
      <c r="AN684" s="154"/>
      <c r="AO684" s="154"/>
      <c r="AP684" s="154"/>
      <c r="AQ684" s="154"/>
      <c r="AR684" s="154"/>
      <c r="AS684" s="154"/>
      <c r="AT684" s="154"/>
    </row>
    <row r="685" spans="35:46" x14ac:dyDescent="0.25">
      <c r="AI685" s="154"/>
      <c r="AJ685" s="154"/>
      <c r="AK685" s="154"/>
      <c r="AL685" s="154"/>
      <c r="AM685" s="154"/>
      <c r="AN685" s="154"/>
      <c r="AO685" s="154"/>
      <c r="AP685" s="154"/>
      <c r="AQ685" s="154"/>
      <c r="AR685" s="154"/>
      <c r="AS685" s="154"/>
      <c r="AT685" s="154"/>
    </row>
    <row r="686" spans="35:46" x14ac:dyDescent="0.25">
      <c r="AI686" s="154"/>
      <c r="AJ686" s="154"/>
      <c r="AK686" s="154"/>
      <c r="AL686" s="154"/>
      <c r="AM686" s="154"/>
      <c r="AN686" s="154"/>
      <c r="AO686" s="154"/>
      <c r="AP686" s="154"/>
      <c r="AQ686" s="154"/>
      <c r="AR686" s="154"/>
      <c r="AS686" s="154"/>
      <c r="AT686" s="154"/>
    </row>
    <row r="687" spans="35:46" x14ac:dyDescent="0.25">
      <c r="AI687" s="154"/>
      <c r="AJ687" s="154"/>
      <c r="AK687" s="154"/>
      <c r="AL687" s="154"/>
      <c r="AM687" s="154"/>
      <c r="AN687" s="154"/>
      <c r="AO687" s="154"/>
      <c r="AP687" s="154"/>
      <c r="AQ687" s="154"/>
      <c r="AR687" s="154"/>
      <c r="AS687" s="154"/>
      <c r="AT687" s="154"/>
    </row>
    <row r="688" spans="35:46" x14ac:dyDescent="0.25">
      <c r="AI688" s="154"/>
      <c r="AJ688" s="154"/>
      <c r="AK688" s="154"/>
      <c r="AL688" s="154"/>
      <c r="AM688" s="154"/>
      <c r="AN688" s="154"/>
      <c r="AO688" s="154"/>
      <c r="AP688" s="154"/>
      <c r="AQ688" s="154"/>
      <c r="AR688" s="154"/>
      <c r="AS688" s="154"/>
      <c r="AT688" s="154"/>
    </row>
    <row r="689" spans="35:46" x14ac:dyDescent="0.25">
      <c r="AI689" s="154"/>
      <c r="AJ689" s="154"/>
      <c r="AK689" s="154"/>
      <c r="AL689" s="154"/>
      <c r="AM689" s="154"/>
      <c r="AN689" s="154"/>
      <c r="AO689" s="154"/>
      <c r="AP689" s="154"/>
      <c r="AQ689" s="154"/>
      <c r="AR689" s="154"/>
      <c r="AS689" s="154"/>
      <c r="AT689" s="154"/>
    </row>
    <row r="690" spans="35:46" x14ac:dyDescent="0.25">
      <c r="AI690" s="154"/>
      <c r="AJ690" s="154"/>
      <c r="AK690" s="154"/>
      <c r="AL690" s="154"/>
      <c r="AM690" s="154"/>
      <c r="AN690" s="154"/>
      <c r="AO690" s="154"/>
      <c r="AP690" s="154"/>
      <c r="AQ690" s="154"/>
      <c r="AR690" s="154"/>
      <c r="AS690" s="154"/>
      <c r="AT690" s="154"/>
    </row>
    <row r="691" spans="35:46" x14ac:dyDescent="0.25">
      <c r="AI691" s="154"/>
      <c r="AJ691" s="154"/>
      <c r="AK691" s="154"/>
      <c r="AL691" s="154"/>
      <c r="AM691" s="154"/>
      <c r="AN691" s="154"/>
      <c r="AO691" s="154"/>
      <c r="AP691" s="154"/>
      <c r="AQ691" s="154"/>
      <c r="AR691" s="154"/>
      <c r="AS691" s="154"/>
      <c r="AT691" s="154"/>
    </row>
    <row r="692" spans="35:46" x14ac:dyDescent="0.25">
      <c r="AI692" s="154"/>
      <c r="AJ692" s="154"/>
      <c r="AK692" s="154"/>
      <c r="AL692" s="154"/>
      <c r="AM692" s="154"/>
      <c r="AN692" s="154"/>
      <c r="AO692" s="154"/>
      <c r="AP692" s="154"/>
      <c r="AQ692" s="154"/>
      <c r="AR692" s="154"/>
      <c r="AS692" s="154"/>
      <c r="AT692" s="154"/>
    </row>
    <row r="693" spans="35:46" x14ac:dyDescent="0.25">
      <c r="AI693" s="154"/>
      <c r="AJ693" s="154"/>
      <c r="AK693" s="154"/>
      <c r="AL693" s="154"/>
      <c r="AM693" s="154"/>
      <c r="AN693" s="154"/>
      <c r="AO693" s="154"/>
      <c r="AP693" s="154"/>
      <c r="AQ693" s="154"/>
      <c r="AR693" s="154"/>
      <c r="AS693" s="154"/>
      <c r="AT693" s="154"/>
    </row>
    <row r="694" spans="35:46" x14ac:dyDescent="0.25">
      <c r="AI694" s="154"/>
      <c r="AJ694" s="154"/>
      <c r="AK694" s="154"/>
      <c r="AL694" s="154"/>
      <c r="AM694" s="154"/>
      <c r="AN694" s="154"/>
      <c r="AO694" s="154"/>
      <c r="AP694" s="154"/>
      <c r="AQ694" s="154"/>
      <c r="AR694" s="154"/>
      <c r="AS694" s="154"/>
      <c r="AT694" s="154"/>
    </row>
    <row r="695" spans="35:46" x14ac:dyDescent="0.25">
      <c r="AI695" s="154"/>
      <c r="AJ695" s="154"/>
      <c r="AK695" s="154"/>
      <c r="AL695" s="154"/>
      <c r="AM695" s="154"/>
      <c r="AN695" s="154"/>
      <c r="AO695" s="154"/>
      <c r="AP695" s="154"/>
      <c r="AQ695" s="154"/>
      <c r="AR695" s="154"/>
      <c r="AS695" s="154"/>
      <c r="AT695" s="154"/>
    </row>
    <row r="696" spans="35:46" x14ac:dyDescent="0.25">
      <c r="AI696" s="154"/>
      <c r="AJ696" s="154"/>
      <c r="AK696" s="154"/>
      <c r="AL696" s="154"/>
      <c r="AM696" s="154"/>
      <c r="AN696" s="154"/>
      <c r="AO696" s="154"/>
      <c r="AP696" s="154"/>
      <c r="AQ696" s="154"/>
      <c r="AR696" s="154"/>
      <c r="AS696" s="154"/>
      <c r="AT696" s="154"/>
    </row>
    <row r="697" spans="35:46" x14ac:dyDescent="0.25">
      <c r="AI697" s="154"/>
      <c r="AJ697" s="154"/>
      <c r="AK697" s="154"/>
      <c r="AL697" s="154"/>
      <c r="AM697" s="154"/>
      <c r="AN697" s="154"/>
      <c r="AO697" s="154"/>
      <c r="AP697" s="154"/>
      <c r="AQ697" s="154"/>
      <c r="AR697" s="154"/>
      <c r="AS697" s="154"/>
      <c r="AT697" s="154"/>
    </row>
    <row r="698" spans="35:46" x14ac:dyDescent="0.25">
      <c r="AI698" s="154"/>
      <c r="AJ698" s="154"/>
      <c r="AK698" s="154"/>
      <c r="AL698" s="154"/>
      <c r="AM698" s="154"/>
      <c r="AN698" s="154"/>
      <c r="AO698" s="154"/>
      <c r="AP698" s="154"/>
      <c r="AQ698" s="154"/>
      <c r="AR698" s="154"/>
      <c r="AS698" s="154"/>
      <c r="AT698" s="154"/>
    </row>
    <row r="699" spans="35:46" x14ac:dyDescent="0.25">
      <c r="AI699" s="154"/>
      <c r="AJ699" s="154"/>
      <c r="AK699" s="154"/>
      <c r="AL699" s="154"/>
      <c r="AM699" s="154"/>
      <c r="AN699" s="154"/>
      <c r="AO699" s="154"/>
      <c r="AP699" s="154"/>
      <c r="AQ699" s="154"/>
      <c r="AR699" s="154"/>
      <c r="AS699" s="154"/>
      <c r="AT699" s="154"/>
    </row>
    <row r="700" spans="35:46" x14ac:dyDescent="0.25">
      <c r="AI700" s="154"/>
      <c r="AJ700" s="154"/>
      <c r="AK700" s="154"/>
      <c r="AL700" s="154"/>
      <c r="AM700" s="154"/>
      <c r="AN700" s="154"/>
      <c r="AO700" s="154"/>
      <c r="AP700" s="154"/>
      <c r="AQ700" s="154"/>
      <c r="AR700" s="154"/>
      <c r="AS700" s="154"/>
      <c r="AT700" s="154"/>
    </row>
    <row r="701" spans="35:46" x14ac:dyDescent="0.25">
      <c r="AI701" s="154"/>
      <c r="AJ701" s="154"/>
      <c r="AK701" s="154"/>
      <c r="AL701" s="154"/>
      <c r="AM701" s="154"/>
      <c r="AN701" s="154"/>
      <c r="AO701" s="154"/>
      <c r="AP701" s="154"/>
      <c r="AQ701" s="154"/>
      <c r="AR701" s="154"/>
      <c r="AS701" s="154"/>
      <c r="AT701" s="154"/>
    </row>
    <row r="702" spans="35:46" x14ac:dyDescent="0.25">
      <c r="AI702" s="154"/>
      <c r="AJ702" s="154"/>
      <c r="AK702" s="154"/>
      <c r="AL702" s="154"/>
      <c r="AM702" s="154"/>
      <c r="AN702" s="154"/>
      <c r="AO702" s="154"/>
      <c r="AP702" s="154"/>
      <c r="AQ702" s="154"/>
      <c r="AR702" s="154"/>
      <c r="AS702" s="154"/>
      <c r="AT702" s="154"/>
    </row>
    <row r="703" spans="35:46" x14ac:dyDescent="0.25">
      <c r="AI703" s="154"/>
      <c r="AJ703" s="154"/>
      <c r="AK703" s="154"/>
      <c r="AL703" s="154"/>
      <c r="AM703" s="154"/>
      <c r="AN703" s="154"/>
      <c r="AO703" s="154"/>
      <c r="AP703" s="154"/>
      <c r="AQ703" s="154"/>
      <c r="AR703" s="154"/>
      <c r="AS703" s="154"/>
      <c r="AT703" s="154"/>
    </row>
    <row r="704" spans="35:46" x14ac:dyDescent="0.25">
      <c r="AI704" s="154"/>
      <c r="AJ704" s="154"/>
      <c r="AK704" s="154"/>
      <c r="AL704" s="154"/>
      <c r="AM704" s="154"/>
      <c r="AN704" s="154"/>
      <c r="AO704" s="154"/>
      <c r="AP704" s="154"/>
      <c r="AQ704" s="154"/>
      <c r="AR704" s="154"/>
      <c r="AS704" s="154"/>
      <c r="AT704" s="154"/>
    </row>
    <row r="705" spans="35:46" x14ac:dyDescent="0.25">
      <c r="AI705" s="154"/>
      <c r="AJ705" s="154"/>
      <c r="AK705" s="154"/>
      <c r="AL705" s="154"/>
      <c r="AM705" s="154"/>
      <c r="AN705" s="154"/>
      <c r="AO705" s="154"/>
      <c r="AP705" s="154"/>
      <c r="AQ705" s="154"/>
      <c r="AR705" s="154"/>
      <c r="AS705" s="154"/>
      <c r="AT705" s="154"/>
    </row>
    <row r="706" spans="35:46" x14ac:dyDescent="0.25">
      <c r="AI706" s="154"/>
      <c r="AJ706" s="154"/>
      <c r="AK706" s="154"/>
      <c r="AL706" s="154"/>
      <c r="AM706" s="154"/>
      <c r="AN706" s="154"/>
      <c r="AO706" s="154"/>
      <c r="AP706" s="154"/>
      <c r="AQ706" s="154"/>
      <c r="AR706" s="154"/>
      <c r="AS706" s="154"/>
      <c r="AT706" s="154"/>
    </row>
    <row r="707" spans="35:46" x14ac:dyDescent="0.25">
      <c r="AI707" s="154"/>
      <c r="AJ707" s="154"/>
      <c r="AK707" s="154"/>
      <c r="AL707" s="154"/>
      <c r="AM707" s="154"/>
      <c r="AN707" s="154"/>
      <c r="AO707" s="154"/>
      <c r="AP707" s="154"/>
      <c r="AQ707" s="154"/>
      <c r="AR707" s="154"/>
      <c r="AS707" s="154"/>
      <c r="AT707" s="154"/>
    </row>
    <row r="708" spans="35:46" x14ac:dyDescent="0.25">
      <c r="AI708" s="154"/>
      <c r="AJ708" s="154"/>
      <c r="AK708" s="154"/>
      <c r="AL708" s="154"/>
      <c r="AM708" s="154"/>
      <c r="AN708" s="154"/>
      <c r="AO708" s="154"/>
      <c r="AP708" s="154"/>
      <c r="AQ708" s="154"/>
      <c r="AR708" s="154"/>
      <c r="AS708" s="154"/>
      <c r="AT708" s="154"/>
    </row>
    <row r="709" spans="35:46" x14ac:dyDescent="0.25">
      <c r="AI709" s="154"/>
      <c r="AJ709" s="154"/>
      <c r="AK709" s="154"/>
      <c r="AL709" s="154"/>
      <c r="AM709" s="154"/>
      <c r="AN709" s="154"/>
      <c r="AO709" s="154"/>
      <c r="AP709" s="154"/>
      <c r="AQ709" s="154"/>
      <c r="AR709" s="154"/>
      <c r="AS709" s="154"/>
      <c r="AT709" s="154"/>
    </row>
    <row r="710" spans="35:46" x14ac:dyDescent="0.25">
      <c r="AI710" s="154"/>
      <c r="AJ710" s="154"/>
      <c r="AK710" s="154"/>
      <c r="AL710" s="154"/>
      <c r="AM710" s="154"/>
      <c r="AN710" s="154"/>
      <c r="AO710" s="154"/>
      <c r="AP710" s="154"/>
      <c r="AQ710" s="154"/>
      <c r="AR710" s="154"/>
      <c r="AS710" s="154"/>
      <c r="AT710" s="154"/>
    </row>
    <row r="711" spans="35:46" x14ac:dyDescent="0.25">
      <c r="AI711" s="154"/>
      <c r="AJ711" s="154"/>
      <c r="AK711" s="154"/>
      <c r="AL711" s="154"/>
      <c r="AM711" s="154"/>
      <c r="AN711" s="154"/>
      <c r="AO711" s="154"/>
      <c r="AP711" s="154"/>
      <c r="AQ711" s="154"/>
      <c r="AR711" s="154"/>
      <c r="AS711" s="154"/>
      <c r="AT711" s="154"/>
    </row>
    <row r="712" spans="35:46" x14ac:dyDescent="0.25">
      <c r="AI712" s="154"/>
      <c r="AJ712" s="154"/>
      <c r="AK712" s="154"/>
      <c r="AL712" s="154"/>
      <c r="AM712" s="154"/>
      <c r="AN712" s="154"/>
      <c r="AO712" s="154"/>
      <c r="AP712" s="154"/>
      <c r="AQ712" s="154"/>
      <c r="AR712" s="154"/>
      <c r="AS712" s="154"/>
      <c r="AT712" s="154"/>
    </row>
    <row r="713" spans="35:46" x14ac:dyDescent="0.25">
      <c r="AI713" s="154"/>
      <c r="AJ713" s="154"/>
      <c r="AK713" s="154"/>
      <c r="AL713" s="154"/>
      <c r="AM713" s="154"/>
      <c r="AN713" s="154"/>
      <c r="AO713" s="154"/>
      <c r="AP713" s="154"/>
      <c r="AQ713" s="154"/>
      <c r="AR713" s="154"/>
      <c r="AS713" s="154"/>
      <c r="AT713" s="154"/>
    </row>
    <row r="714" spans="35:46" x14ac:dyDescent="0.25">
      <c r="AI714" s="154"/>
      <c r="AJ714" s="154"/>
      <c r="AK714" s="154"/>
      <c r="AL714" s="154"/>
      <c r="AM714" s="154"/>
      <c r="AN714" s="154"/>
      <c r="AO714" s="154"/>
      <c r="AP714" s="154"/>
      <c r="AQ714" s="154"/>
      <c r="AR714" s="154"/>
      <c r="AS714" s="154"/>
      <c r="AT714" s="154"/>
    </row>
    <row r="715" spans="35:46" x14ac:dyDescent="0.25">
      <c r="AI715" s="154"/>
      <c r="AJ715" s="154"/>
      <c r="AK715" s="154"/>
      <c r="AL715" s="154"/>
      <c r="AM715" s="154"/>
      <c r="AN715" s="154"/>
      <c r="AO715" s="154"/>
      <c r="AP715" s="154"/>
      <c r="AQ715" s="154"/>
      <c r="AR715" s="154"/>
      <c r="AS715" s="154"/>
      <c r="AT715" s="154"/>
    </row>
    <row r="716" spans="35:46" x14ac:dyDescent="0.25">
      <c r="AI716" s="154"/>
      <c r="AJ716" s="154"/>
      <c r="AK716" s="154"/>
      <c r="AL716" s="154"/>
      <c r="AM716" s="154"/>
      <c r="AN716" s="154"/>
      <c r="AO716" s="154"/>
      <c r="AP716" s="154"/>
      <c r="AQ716" s="154"/>
      <c r="AR716" s="154"/>
      <c r="AS716" s="154"/>
      <c r="AT716" s="154"/>
    </row>
    <row r="717" spans="35:46" x14ac:dyDescent="0.25">
      <c r="AI717" s="154"/>
      <c r="AJ717" s="154"/>
      <c r="AK717" s="154"/>
      <c r="AL717" s="154"/>
      <c r="AM717" s="154"/>
      <c r="AN717" s="154"/>
      <c r="AO717" s="154"/>
      <c r="AP717" s="154"/>
      <c r="AQ717" s="154"/>
      <c r="AR717" s="154"/>
      <c r="AS717" s="154"/>
      <c r="AT717" s="154"/>
    </row>
    <row r="718" spans="35:46" x14ac:dyDescent="0.25">
      <c r="AI718" s="154"/>
      <c r="AJ718" s="154"/>
      <c r="AK718" s="154"/>
      <c r="AL718" s="154"/>
      <c r="AM718" s="154"/>
      <c r="AN718" s="154"/>
      <c r="AO718" s="154"/>
      <c r="AP718" s="154"/>
      <c r="AQ718" s="154"/>
      <c r="AR718" s="154"/>
      <c r="AS718" s="154"/>
      <c r="AT718" s="154"/>
    </row>
    <row r="719" spans="35:46" x14ac:dyDescent="0.25">
      <c r="AI719" s="154"/>
      <c r="AJ719" s="154"/>
      <c r="AK719" s="154"/>
      <c r="AL719" s="154"/>
      <c r="AM719" s="154"/>
      <c r="AN719" s="154"/>
      <c r="AO719" s="154"/>
      <c r="AP719" s="154"/>
      <c r="AQ719" s="154"/>
      <c r="AR719" s="154"/>
      <c r="AS719" s="154"/>
      <c r="AT719" s="154"/>
    </row>
    <row r="720" spans="35:46" x14ac:dyDescent="0.25">
      <c r="AI720" s="154"/>
      <c r="AJ720" s="154"/>
      <c r="AK720" s="154"/>
      <c r="AL720" s="154"/>
      <c r="AM720" s="154"/>
      <c r="AN720" s="154"/>
      <c r="AO720" s="154"/>
      <c r="AP720" s="154"/>
      <c r="AQ720" s="154"/>
      <c r="AR720" s="154"/>
      <c r="AS720" s="154"/>
      <c r="AT720" s="154"/>
    </row>
    <row r="721" spans="35:46" x14ac:dyDescent="0.25">
      <c r="AI721" s="154"/>
      <c r="AJ721" s="154"/>
      <c r="AK721" s="154"/>
      <c r="AL721" s="154"/>
      <c r="AM721" s="154"/>
      <c r="AN721" s="154"/>
      <c r="AO721" s="154"/>
      <c r="AP721" s="154"/>
      <c r="AQ721" s="154"/>
      <c r="AR721" s="154"/>
      <c r="AS721" s="154"/>
      <c r="AT721" s="154"/>
    </row>
    <row r="722" spans="35:46" x14ac:dyDescent="0.25">
      <c r="AI722" s="154"/>
      <c r="AJ722" s="154"/>
      <c r="AK722" s="154"/>
      <c r="AL722" s="154"/>
      <c r="AM722" s="154"/>
      <c r="AN722" s="154"/>
      <c r="AO722" s="154"/>
      <c r="AP722" s="154"/>
      <c r="AQ722" s="154"/>
      <c r="AR722" s="154"/>
      <c r="AS722" s="154"/>
      <c r="AT722" s="154"/>
    </row>
    <row r="723" spans="35:46" x14ac:dyDescent="0.25">
      <c r="AI723" s="154"/>
      <c r="AJ723" s="154"/>
      <c r="AK723" s="154"/>
      <c r="AL723" s="154"/>
      <c r="AM723" s="154"/>
      <c r="AN723" s="154"/>
      <c r="AO723" s="154"/>
      <c r="AP723" s="154"/>
      <c r="AQ723" s="154"/>
      <c r="AR723" s="154"/>
      <c r="AS723" s="154"/>
      <c r="AT723" s="154"/>
    </row>
    <row r="724" spans="35:46" x14ac:dyDescent="0.25">
      <c r="AI724" s="154"/>
      <c r="AJ724" s="154"/>
      <c r="AK724" s="154"/>
      <c r="AL724" s="154"/>
      <c r="AM724" s="154"/>
      <c r="AN724" s="154"/>
      <c r="AO724" s="154"/>
      <c r="AP724" s="154"/>
      <c r="AQ724" s="154"/>
      <c r="AR724" s="154"/>
      <c r="AS724" s="154"/>
      <c r="AT724" s="154"/>
    </row>
    <row r="725" spans="35:46" x14ac:dyDescent="0.25">
      <c r="AI725" s="154"/>
      <c r="AJ725" s="154"/>
      <c r="AK725" s="154"/>
      <c r="AL725" s="154"/>
      <c r="AM725" s="154"/>
      <c r="AN725" s="154"/>
      <c r="AO725" s="154"/>
      <c r="AP725" s="154"/>
      <c r="AQ725" s="154"/>
      <c r="AR725" s="154"/>
      <c r="AS725" s="154"/>
      <c r="AT725" s="154"/>
    </row>
    <row r="726" spans="35:46" x14ac:dyDescent="0.25">
      <c r="AI726" s="154"/>
      <c r="AJ726" s="154"/>
      <c r="AK726" s="154"/>
      <c r="AL726" s="154"/>
      <c r="AM726" s="154"/>
      <c r="AN726" s="154"/>
      <c r="AO726" s="154"/>
      <c r="AP726" s="154"/>
      <c r="AQ726" s="154"/>
      <c r="AR726" s="154"/>
      <c r="AS726" s="154"/>
      <c r="AT726" s="154"/>
    </row>
    <row r="727" spans="35:46" x14ac:dyDescent="0.25">
      <c r="AI727" s="154"/>
      <c r="AJ727" s="154"/>
      <c r="AK727" s="154"/>
      <c r="AL727" s="154"/>
      <c r="AM727" s="154"/>
      <c r="AN727" s="154"/>
      <c r="AO727" s="154"/>
      <c r="AP727" s="154"/>
      <c r="AQ727" s="154"/>
      <c r="AR727" s="154"/>
      <c r="AS727" s="154"/>
      <c r="AT727" s="154"/>
    </row>
    <row r="728" spans="35:46" x14ac:dyDescent="0.25">
      <c r="AI728" s="154"/>
      <c r="AJ728" s="154"/>
      <c r="AK728" s="154"/>
      <c r="AL728" s="154"/>
      <c r="AM728" s="154"/>
      <c r="AN728" s="154"/>
      <c r="AO728" s="154"/>
      <c r="AP728" s="154"/>
      <c r="AQ728" s="154"/>
      <c r="AR728" s="154"/>
      <c r="AS728" s="154"/>
      <c r="AT728" s="154"/>
    </row>
    <row r="729" spans="35:46" x14ac:dyDescent="0.25">
      <c r="AI729" s="154"/>
      <c r="AJ729" s="154"/>
      <c r="AK729" s="154"/>
      <c r="AL729" s="154"/>
      <c r="AM729" s="154"/>
      <c r="AN729" s="154"/>
      <c r="AO729" s="154"/>
      <c r="AP729" s="154"/>
      <c r="AQ729" s="154"/>
      <c r="AR729" s="154"/>
      <c r="AS729" s="154"/>
      <c r="AT729" s="154"/>
    </row>
    <row r="730" spans="35:46" x14ac:dyDescent="0.25">
      <c r="AI730" s="154"/>
      <c r="AJ730" s="154"/>
      <c r="AK730" s="154"/>
      <c r="AL730" s="154"/>
      <c r="AM730" s="154"/>
      <c r="AN730" s="154"/>
      <c r="AO730" s="154"/>
      <c r="AP730" s="154"/>
      <c r="AQ730" s="154"/>
      <c r="AR730" s="154"/>
      <c r="AS730" s="154"/>
      <c r="AT730" s="154"/>
    </row>
    <row r="731" spans="35:46" x14ac:dyDescent="0.25">
      <c r="AI731" s="154"/>
      <c r="AJ731" s="154"/>
      <c r="AK731" s="154"/>
      <c r="AL731" s="154"/>
      <c r="AM731" s="154"/>
      <c r="AN731" s="154"/>
      <c r="AO731" s="154"/>
      <c r="AP731" s="154"/>
      <c r="AQ731" s="154"/>
      <c r="AR731" s="154"/>
      <c r="AS731" s="154"/>
      <c r="AT731" s="154"/>
    </row>
    <row r="732" spans="35:46" x14ac:dyDescent="0.25">
      <c r="AI732" s="154"/>
      <c r="AJ732" s="154"/>
      <c r="AK732" s="154"/>
      <c r="AL732" s="154"/>
      <c r="AM732" s="154"/>
      <c r="AN732" s="154"/>
      <c r="AO732" s="154"/>
      <c r="AP732" s="154"/>
      <c r="AQ732" s="154"/>
      <c r="AR732" s="154"/>
      <c r="AS732" s="154"/>
      <c r="AT732" s="154"/>
    </row>
    <row r="733" spans="35:46" x14ac:dyDescent="0.25">
      <c r="AI733" s="154"/>
      <c r="AJ733" s="154"/>
      <c r="AK733" s="154"/>
      <c r="AL733" s="154"/>
      <c r="AM733" s="154"/>
      <c r="AN733" s="154"/>
      <c r="AO733" s="154"/>
      <c r="AP733" s="154"/>
      <c r="AQ733" s="154"/>
      <c r="AR733" s="154"/>
      <c r="AS733" s="154"/>
      <c r="AT733" s="154"/>
    </row>
    <row r="734" spans="35:46" x14ac:dyDescent="0.25">
      <c r="AI734" s="154"/>
      <c r="AJ734" s="154"/>
      <c r="AK734" s="154"/>
      <c r="AL734" s="154"/>
      <c r="AM734" s="154"/>
      <c r="AN734" s="154"/>
      <c r="AO734" s="154"/>
      <c r="AP734" s="154"/>
      <c r="AQ734" s="154"/>
      <c r="AR734" s="154"/>
      <c r="AS734" s="154"/>
      <c r="AT734" s="154"/>
    </row>
    <row r="735" spans="35:46" x14ac:dyDescent="0.25">
      <c r="AI735" s="154"/>
      <c r="AJ735" s="154"/>
      <c r="AK735" s="154"/>
      <c r="AL735" s="154"/>
      <c r="AM735" s="154"/>
      <c r="AN735" s="154"/>
      <c r="AO735" s="154"/>
      <c r="AP735" s="154"/>
      <c r="AQ735" s="154"/>
      <c r="AR735" s="154"/>
      <c r="AS735" s="154"/>
      <c r="AT735" s="154"/>
    </row>
    <row r="736" spans="35:46" x14ac:dyDescent="0.25">
      <c r="AI736" s="154"/>
      <c r="AJ736" s="154"/>
      <c r="AK736" s="154"/>
      <c r="AL736" s="154"/>
      <c r="AM736" s="154"/>
      <c r="AN736" s="154"/>
      <c r="AO736" s="154"/>
      <c r="AP736" s="154"/>
      <c r="AQ736" s="154"/>
      <c r="AR736" s="154"/>
      <c r="AS736" s="154"/>
      <c r="AT736" s="154"/>
    </row>
    <row r="737" spans="35:46" x14ac:dyDescent="0.25">
      <c r="AI737" s="154"/>
      <c r="AJ737" s="154"/>
      <c r="AK737" s="154"/>
      <c r="AL737" s="154"/>
      <c r="AM737" s="154"/>
      <c r="AN737" s="154"/>
      <c r="AO737" s="154"/>
      <c r="AP737" s="154"/>
      <c r="AQ737" s="154"/>
      <c r="AR737" s="154"/>
      <c r="AS737" s="154"/>
      <c r="AT737" s="154"/>
    </row>
    <row r="738" spans="35:46" x14ac:dyDescent="0.25">
      <c r="AI738" s="154"/>
      <c r="AJ738" s="154"/>
      <c r="AK738" s="154"/>
      <c r="AL738" s="154"/>
      <c r="AM738" s="154"/>
      <c r="AN738" s="154"/>
      <c r="AO738" s="154"/>
      <c r="AP738" s="154"/>
      <c r="AQ738" s="154"/>
      <c r="AR738" s="154"/>
      <c r="AS738" s="154"/>
      <c r="AT738" s="154"/>
    </row>
    <row r="739" spans="35:46" x14ac:dyDescent="0.25">
      <c r="AI739" s="154"/>
      <c r="AJ739" s="154"/>
      <c r="AK739" s="154"/>
      <c r="AL739" s="154"/>
      <c r="AM739" s="154"/>
      <c r="AN739" s="154"/>
      <c r="AO739" s="154"/>
      <c r="AP739" s="154"/>
      <c r="AQ739" s="154"/>
      <c r="AR739" s="154"/>
      <c r="AS739" s="154"/>
      <c r="AT739" s="154"/>
    </row>
    <row r="740" spans="35:46" x14ac:dyDescent="0.25">
      <c r="AI740" s="154"/>
      <c r="AJ740" s="154"/>
      <c r="AK740" s="154"/>
      <c r="AL740" s="154"/>
      <c r="AM740" s="154"/>
      <c r="AN740" s="154"/>
      <c r="AO740" s="154"/>
      <c r="AP740" s="154"/>
      <c r="AQ740" s="154"/>
      <c r="AR740" s="154"/>
      <c r="AS740" s="154"/>
      <c r="AT740" s="154"/>
    </row>
    <row r="741" spans="35:46" x14ac:dyDescent="0.25">
      <c r="AI741" s="154"/>
      <c r="AJ741" s="154"/>
      <c r="AK741" s="154"/>
      <c r="AL741" s="154"/>
      <c r="AM741" s="154"/>
      <c r="AN741" s="154"/>
      <c r="AO741" s="154"/>
      <c r="AP741" s="154"/>
      <c r="AQ741" s="154"/>
      <c r="AR741" s="154"/>
      <c r="AS741" s="154"/>
      <c r="AT741" s="154"/>
    </row>
    <row r="742" spans="35:46" x14ac:dyDescent="0.25">
      <c r="AI742" s="154"/>
      <c r="AJ742" s="154"/>
      <c r="AK742" s="154"/>
      <c r="AL742" s="154"/>
      <c r="AM742" s="154"/>
      <c r="AN742" s="154"/>
      <c r="AO742" s="154"/>
      <c r="AP742" s="154"/>
      <c r="AQ742" s="154"/>
      <c r="AR742" s="154"/>
      <c r="AS742" s="154"/>
      <c r="AT742" s="154"/>
    </row>
    <row r="743" spans="35:46" x14ac:dyDescent="0.25">
      <c r="AI743" s="154"/>
      <c r="AJ743" s="154"/>
      <c r="AK743" s="154"/>
      <c r="AL743" s="154"/>
      <c r="AM743" s="154"/>
      <c r="AN743" s="154"/>
      <c r="AO743" s="154"/>
      <c r="AP743" s="154"/>
      <c r="AQ743" s="154"/>
      <c r="AR743" s="154"/>
      <c r="AS743" s="154"/>
      <c r="AT743" s="154"/>
    </row>
    <row r="744" spans="35:46" x14ac:dyDescent="0.25">
      <c r="AI744" s="154"/>
      <c r="AJ744" s="154"/>
      <c r="AK744" s="154"/>
      <c r="AL744" s="154"/>
      <c r="AM744" s="154"/>
      <c r="AN744" s="154"/>
      <c r="AO744" s="154"/>
      <c r="AP744" s="154"/>
      <c r="AQ744" s="154"/>
      <c r="AR744" s="154"/>
      <c r="AS744" s="154"/>
      <c r="AT744" s="154"/>
    </row>
    <row r="745" spans="35:46" x14ac:dyDescent="0.25">
      <c r="AI745" s="154"/>
      <c r="AJ745" s="154"/>
      <c r="AK745" s="154"/>
      <c r="AL745" s="154"/>
      <c r="AM745" s="154"/>
      <c r="AN745" s="154"/>
      <c r="AO745" s="154"/>
      <c r="AP745" s="154"/>
      <c r="AQ745" s="154"/>
      <c r="AR745" s="154"/>
      <c r="AS745" s="154"/>
      <c r="AT745" s="154"/>
    </row>
    <row r="746" spans="35:46" x14ac:dyDescent="0.25">
      <c r="AI746" s="154"/>
      <c r="AJ746" s="154"/>
      <c r="AK746" s="154"/>
      <c r="AL746" s="154"/>
      <c r="AM746" s="154"/>
      <c r="AN746" s="154"/>
      <c r="AO746" s="154"/>
      <c r="AP746" s="154"/>
      <c r="AQ746" s="154"/>
      <c r="AR746" s="154"/>
      <c r="AS746" s="154"/>
      <c r="AT746" s="154"/>
    </row>
    <row r="747" spans="35:46" x14ac:dyDescent="0.25">
      <c r="AI747" s="154"/>
      <c r="AJ747" s="154"/>
      <c r="AK747" s="154"/>
      <c r="AL747" s="154"/>
      <c r="AM747" s="154"/>
      <c r="AN747" s="154"/>
      <c r="AO747" s="154"/>
      <c r="AP747" s="154"/>
      <c r="AQ747" s="154"/>
      <c r="AR747" s="154"/>
      <c r="AS747" s="154"/>
      <c r="AT747" s="154"/>
    </row>
    <row r="748" spans="35:46" x14ac:dyDescent="0.25">
      <c r="AI748" s="154"/>
      <c r="AJ748" s="154"/>
      <c r="AK748" s="154"/>
      <c r="AL748" s="154"/>
      <c r="AM748" s="154"/>
      <c r="AN748" s="154"/>
      <c r="AO748" s="154"/>
      <c r="AP748" s="154"/>
      <c r="AQ748" s="154"/>
      <c r="AR748" s="154"/>
      <c r="AS748" s="154"/>
      <c r="AT748" s="154"/>
    </row>
    <row r="749" spans="35:46" x14ac:dyDescent="0.25">
      <c r="AI749" s="154"/>
      <c r="AJ749" s="154"/>
      <c r="AK749" s="154"/>
      <c r="AL749" s="154"/>
      <c r="AM749" s="154"/>
      <c r="AN749" s="154"/>
      <c r="AO749" s="154"/>
      <c r="AP749" s="154"/>
      <c r="AQ749" s="154"/>
      <c r="AR749" s="154"/>
      <c r="AS749" s="154"/>
      <c r="AT749" s="154"/>
    </row>
    <row r="750" spans="35:46" x14ac:dyDescent="0.25">
      <c r="AI750" s="154"/>
      <c r="AJ750" s="154"/>
      <c r="AK750" s="154"/>
      <c r="AL750" s="154"/>
      <c r="AM750" s="154"/>
      <c r="AN750" s="154"/>
      <c r="AO750" s="154"/>
      <c r="AP750" s="154"/>
      <c r="AQ750" s="154"/>
      <c r="AR750" s="154"/>
      <c r="AS750" s="154"/>
      <c r="AT750" s="154"/>
    </row>
    <row r="751" spans="35:46" x14ac:dyDescent="0.25">
      <c r="AI751" s="154"/>
      <c r="AJ751" s="154"/>
      <c r="AK751" s="154"/>
      <c r="AL751" s="154"/>
      <c r="AM751" s="154"/>
      <c r="AN751" s="154"/>
      <c r="AO751" s="154"/>
      <c r="AP751" s="154"/>
      <c r="AQ751" s="154"/>
      <c r="AR751" s="154"/>
      <c r="AS751" s="154"/>
      <c r="AT751" s="154"/>
    </row>
    <row r="752" spans="35:46" x14ac:dyDescent="0.25">
      <c r="AI752" s="154"/>
      <c r="AJ752" s="154"/>
      <c r="AK752" s="154"/>
      <c r="AL752" s="154"/>
      <c r="AM752" s="154"/>
      <c r="AN752" s="154"/>
      <c r="AO752" s="154"/>
      <c r="AP752" s="154"/>
      <c r="AQ752" s="154"/>
      <c r="AR752" s="154"/>
      <c r="AS752" s="154"/>
      <c r="AT752" s="154"/>
    </row>
    <row r="753" spans="35:46" x14ac:dyDescent="0.25">
      <c r="AI753" s="154"/>
      <c r="AJ753" s="154"/>
      <c r="AK753" s="154"/>
      <c r="AL753" s="154"/>
      <c r="AM753" s="154"/>
      <c r="AN753" s="154"/>
      <c r="AO753" s="154"/>
      <c r="AP753" s="154"/>
      <c r="AQ753" s="154"/>
      <c r="AR753" s="154"/>
      <c r="AS753" s="154"/>
      <c r="AT753" s="154"/>
    </row>
    <row r="754" spans="35:46" x14ac:dyDescent="0.25">
      <c r="AI754" s="154"/>
      <c r="AJ754" s="154"/>
      <c r="AK754" s="154"/>
      <c r="AL754" s="154"/>
      <c r="AM754" s="154"/>
      <c r="AN754" s="154"/>
      <c r="AO754" s="154"/>
      <c r="AP754" s="154"/>
      <c r="AQ754" s="154"/>
      <c r="AR754" s="154"/>
      <c r="AS754" s="154"/>
      <c r="AT754" s="154"/>
    </row>
    <row r="755" spans="35:46" x14ac:dyDescent="0.25">
      <c r="AI755" s="154"/>
      <c r="AJ755" s="154"/>
      <c r="AK755" s="154"/>
      <c r="AL755" s="154"/>
      <c r="AM755" s="154"/>
      <c r="AN755" s="154"/>
      <c r="AO755" s="154"/>
      <c r="AP755" s="154"/>
      <c r="AQ755" s="154"/>
      <c r="AR755" s="154"/>
      <c r="AS755" s="154"/>
      <c r="AT755" s="154"/>
    </row>
    <row r="756" spans="35:46" x14ac:dyDescent="0.25">
      <c r="AI756" s="154"/>
      <c r="AJ756" s="154"/>
      <c r="AK756" s="154"/>
      <c r="AL756" s="154"/>
      <c r="AM756" s="154"/>
      <c r="AN756" s="154"/>
      <c r="AO756" s="154"/>
      <c r="AP756" s="154"/>
      <c r="AQ756" s="154"/>
      <c r="AR756" s="154"/>
      <c r="AS756" s="154"/>
      <c r="AT756" s="154"/>
    </row>
    <row r="757" spans="35:46" x14ac:dyDescent="0.25">
      <c r="AI757" s="154"/>
      <c r="AJ757" s="154"/>
      <c r="AK757" s="154"/>
      <c r="AL757" s="154"/>
      <c r="AM757" s="154"/>
      <c r="AN757" s="154"/>
      <c r="AO757" s="154"/>
      <c r="AP757" s="154"/>
      <c r="AQ757" s="154"/>
      <c r="AR757" s="154"/>
      <c r="AS757" s="154"/>
      <c r="AT757" s="154"/>
    </row>
    <row r="758" spans="35:46" x14ac:dyDescent="0.25">
      <c r="AI758" s="154"/>
      <c r="AJ758" s="154"/>
      <c r="AK758" s="154"/>
      <c r="AL758" s="154"/>
      <c r="AM758" s="154"/>
      <c r="AN758" s="154"/>
      <c r="AO758" s="154"/>
      <c r="AP758" s="154"/>
      <c r="AQ758" s="154"/>
      <c r="AR758" s="154"/>
      <c r="AS758" s="154"/>
      <c r="AT758" s="154"/>
    </row>
    <row r="759" spans="35:46" x14ac:dyDescent="0.25">
      <c r="AI759" s="154"/>
      <c r="AJ759" s="154"/>
      <c r="AK759" s="154"/>
      <c r="AL759" s="154"/>
      <c r="AM759" s="154"/>
      <c r="AN759" s="154"/>
      <c r="AO759" s="154"/>
      <c r="AP759" s="154"/>
      <c r="AQ759" s="154"/>
      <c r="AR759" s="154"/>
      <c r="AS759" s="154"/>
      <c r="AT759" s="154"/>
    </row>
    <row r="760" spans="35:46" x14ac:dyDescent="0.25">
      <c r="AI760" s="154"/>
      <c r="AJ760" s="154"/>
      <c r="AK760" s="154"/>
      <c r="AL760" s="154"/>
      <c r="AM760" s="154"/>
      <c r="AN760" s="154"/>
      <c r="AO760" s="154"/>
      <c r="AP760" s="154"/>
      <c r="AQ760" s="154"/>
      <c r="AR760" s="154"/>
      <c r="AS760" s="154"/>
      <c r="AT760" s="154"/>
    </row>
    <row r="761" spans="35:46" x14ac:dyDescent="0.25">
      <c r="AI761" s="154"/>
      <c r="AJ761" s="154"/>
      <c r="AK761" s="154"/>
      <c r="AL761" s="154"/>
      <c r="AM761" s="154"/>
      <c r="AN761" s="154"/>
      <c r="AO761" s="154"/>
      <c r="AP761" s="154"/>
      <c r="AQ761" s="154"/>
      <c r="AR761" s="154"/>
      <c r="AS761" s="154"/>
      <c r="AT761" s="154"/>
    </row>
    <row r="762" spans="35:46" x14ac:dyDescent="0.25">
      <c r="AI762" s="154"/>
      <c r="AJ762" s="154"/>
      <c r="AK762" s="154"/>
      <c r="AL762" s="154"/>
      <c r="AM762" s="154"/>
      <c r="AN762" s="154"/>
      <c r="AO762" s="154"/>
      <c r="AP762" s="154"/>
      <c r="AQ762" s="154"/>
      <c r="AR762" s="154"/>
      <c r="AS762" s="154"/>
      <c r="AT762" s="154"/>
    </row>
    <row r="763" spans="35:46" x14ac:dyDescent="0.25">
      <c r="AI763" s="154"/>
      <c r="AJ763" s="154"/>
      <c r="AK763" s="154"/>
      <c r="AL763" s="154"/>
      <c r="AM763" s="154"/>
      <c r="AN763" s="154"/>
      <c r="AO763" s="154"/>
      <c r="AP763" s="154"/>
      <c r="AQ763" s="154"/>
      <c r="AR763" s="154"/>
      <c r="AS763" s="154"/>
      <c r="AT763" s="154"/>
    </row>
    <row r="764" spans="35:46" x14ac:dyDescent="0.25">
      <c r="AI764" s="154"/>
      <c r="AJ764" s="154"/>
      <c r="AK764" s="154"/>
      <c r="AL764" s="154"/>
      <c r="AM764" s="154"/>
      <c r="AN764" s="154"/>
      <c r="AO764" s="154"/>
      <c r="AP764" s="154"/>
      <c r="AQ764" s="154"/>
      <c r="AR764" s="154"/>
      <c r="AS764" s="154"/>
      <c r="AT764" s="154"/>
    </row>
    <row r="765" spans="35:46" x14ac:dyDescent="0.25">
      <c r="AI765" s="154"/>
      <c r="AJ765" s="154"/>
      <c r="AK765" s="154"/>
      <c r="AL765" s="154"/>
      <c r="AM765" s="154"/>
      <c r="AN765" s="154"/>
      <c r="AO765" s="154"/>
      <c r="AP765" s="154"/>
      <c r="AQ765" s="154"/>
      <c r="AR765" s="154"/>
      <c r="AS765" s="154"/>
      <c r="AT765" s="154"/>
    </row>
    <row r="766" spans="35:46" x14ac:dyDescent="0.25">
      <c r="AI766" s="154"/>
      <c r="AJ766" s="154"/>
      <c r="AK766" s="154"/>
      <c r="AL766" s="154"/>
      <c r="AM766" s="154"/>
      <c r="AN766" s="154"/>
      <c r="AO766" s="154"/>
      <c r="AP766" s="154"/>
      <c r="AQ766" s="154"/>
      <c r="AR766" s="154"/>
      <c r="AS766" s="154"/>
      <c r="AT766" s="154"/>
    </row>
    <row r="767" spans="35:46" x14ac:dyDescent="0.25">
      <c r="AI767" s="154"/>
      <c r="AJ767" s="154"/>
      <c r="AK767" s="154"/>
      <c r="AL767" s="154"/>
      <c r="AM767" s="154"/>
      <c r="AN767" s="154"/>
      <c r="AO767" s="154"/>
      <c r="AP767" s="154"/>
      <c r="AQ767" s="154"/>
      <c r="AR767" s="154"/>
      <c r="AS767" s="154"/>
      <c r="AT767" s="154"/>
    </row>
    <row r="768" spans="35:46" x14ac:dyDescent="0.25">
      <c r="AI768" s="154"/>
      <c r="AJ768" s="154"/>
      <c r="AK768" s="154"/>
      <c r="AL768" s="154"/>
      <c r="AM768" s="154"/>
      <c r="AN768" s="154"/>
      <c r="AO768" s="154"/>
      <c r="AP768" s="154"/>
      <c r="AQ768" s="154"/>
      <c r="AR768" s="154"/>
      <c r="AS768" s="154"/>
      <c r="AT768" s="154"/>
    </row>
    <row r="769" spans="35:46" x14ac:dyDescent="0.25">
      <c r="AI769" s="154"/>
      <c r="AJ769" s="154"/>
      <c r="AK769" s="154"/>
      <c r="AL769" s="154"/>
      <c r="AM769" s="154"/>
      <c r="AN769" s="154"/>
      <c r="AO769" s="154"/>
      <c r="AP769" s="154"/>
      <c r="AQ769" s="154"/>
      <c r="AR769" s="154"/>
      <c r="AS769" s="154"/>
      <c r="AT769" s="154"/>
    </row>
    <row r="770" spans="35:46" x14ac:dyDescent="0.25">
      <c r="AI770" s="154"/>
      <c r="AJ770" s="154"/>
      <c r="AK770" s="154"/>
      <c r="AL770" s="154"/>
      <c r="AM770" s="154"/>
      <c r="AN770" s="154"/>
      <c r="AO770" s="154"/>
      <c r="AP770" s="154"/>
      <c r="AQ770" s="154"/>
      <c r="AR770" s="154"/>
      <c r="AS770" s="154"/>
      <c r="AT770" s="154"/>
    </row>
    <row r="771" spans="35:46" x14ac:dyDescent="0.25">
      <c r="AI771" s="154"/>
      <c r="AJ771" s="154"/>
      <c r="AK771" s="154"/>
      <c r="AL771" s="154"/>
      <c r="AM771" s="154"/>
      <c r="AN771" s="154"/>
      <c r="AO771" s="154"/>
      <c r="AP771" s="154"/>
      <c r="AQ771" s="154"/>
      <c r="AR771" s="154"/>
      <c r="AS771" s="154"/>
      <c r="AT771" s="154"/>
    </row>
    <row r="772" spans="35:46" x14ac:dyDescent="0.25">
      <c r="AI772" s="154"/>
      <c r="AJ772" s="154"/>
      <c r="AK772" s="154"/>
      <c r="AL772" s="154"/>
      <c r="AM772" s="154"/>
      <c r="AN772" s="154"/>
      <c r="AO772" s="154"/>
      <c r="AP772" s="154"/>
      <c r="AQ772" s="154"/>
      <c r="AR772" s="154"/>
      <c r="AS772" s="154"/>
      <c r="AT772" s="154"/>
    </row>
    <row r="773" spans="35:46" x14ac:dyDescent="0.25">
      <c r="AI773" s="154"/>
      <c r="AJ773" s="154"/>
      <c r="AK773" s="154"/>
      <c r="AL773" s="154"/>
      <c r="AM773" s="154"/>
      <c r="AN773" s="154"/>
      <c r="AO773" s="154"/>
      <c r="AP773" s="154"/>
      <c r="AQ773" s="154"/>
      <c r="AR773" s="154"/>
      <c r="AS773" s="154"/>
      <c r="AT773" s="154"/>
    </row>
    <row r="774" spans="35:46" x14ac:dyDescent="0.25">
      <c r="AI774" s="154"/>
      <c r="AJ774" s="154"/>
      <c r="AK774" s="154"/>
      <c r="AL774" s="154"/>
      <c r="AM774" s="154"/>
      <c r="AN774" s="154"/>
      <c r="AO774" s="154"/>
      <c r="AP774" s="154"/>
      <c r="AQ774" s="154"/>
      <c r="AR774" s="154"/>
      <c r="AS774" s="154"/>
      <c r="AT774" s="154"/>
    </row>
    <row r="775" spans="35:46" x14ac:dyDescent="0.25">
      <c r="AI775" s="154"/>
      <c r="AJ775" s="154"/>
      <c r="AK775" s="154"/>
      <c r="AL775" s="154"/>
      <c r="AM775" s="154"/>
      <c r="AN775" s="154"/>
      <c r="AO775" s="154"/>
      <c r="AP775" s="154"/>
      <c r="AQ775" s="154"/>
      <c r="AR775" s="154"/>
      <c r="AS775" s="154"/>
      <c r="AT775" s="154"/>
    </row>
    <row r="776" spans="35:46" x14ac:dyDescent="0.25">
      <c r="AI776" s="154"/>
      <c r="AJ776" s="154"/>
      <c r="AK776" s="154"/>
      <c r="AL776" s="154"/>
      <c r="AM776" s="154"/>
      <c r="AN776" s="154"/>
      <c r="AO776" s="154"/>
      <c r="AP776" s="154"/>
      <c r="AQ776" s="154"/>
      <c r="AR776" s="154"/>
      <c r="AS776" s="154"/>
      <c r="AT776" s="154"/>
    </row>
    <row r="777" spans="35:46" x14ac:dyDescent="0.25">
      <c r="AI777" s="154"/>
      <c r="AJ777" s="154"/>
      <c r="AK777" s="154"/>
      <c r="AL777" s="154"/>
      <c r="AM777" s="154"/>
      <c r="AN777" s="154"/>
      <c r="AO777" s="154"/>
      <c r="AP777" s="154"/>
      <c r="AQ777" s="154"/>
      <c r="AR777" s="154"/>
      <c r="AS777" s="154"/>
      <c r="AT777" s="154"/>
    </row>
    <row r="778" spans="35:46" x14ac:dyDescent="0.25">
      <c r="AI778" s="154"/>
      <c r="AJ778" s="154"/>
      <c r="AK778" s="154"/>
      <c r="AL778" s="154"/>
      <c r="AM778" s="154"/>
      <c r="AN778" s="154"/>
      <c r="AO778" s="154"/>
      <c r="AP778" s="154"/>
      <c r="AQ778" s="154"/>
      <c r="AR778" s="154"/>
      <c r="AS778" s="154"/>
      <c r="AT778" s="154"/>
    </row>
    <row r="779" spans="35:46" x14ac:dyDescent="0.25">
      <c r="AI779" s="154"/>
      <c r="AJ779" s="154"/>
      <c r="AK779" s="154"/>
      <c r="AL779" s="154"/>
      <c r="AM779" s="154"/>
      <c r="AN779" s="154"/>
      <c r="AO779" s="154"/>
      <c r="AP779" s="154"/>
      <c r="AQ779" s="154"/>
      <c r="AR779" s="154"/>
      <c r="AS779" s="154"/>
      <c r="AT779" s="154"/>
    </row>
    <row r="780" spans="35:46" x14ac:dyDescent="0.25">
      <c r="AI780" s="154"/>
      <c r="AJ780" s="154"/>
      <c r="AK780" s="154"/>
      <c r="AL780" s="154"/>
      <c r="AM780" s="154"/>
      <c r="AN780" s="154"/>
      <c r="AO780" s="154"/>
      <c r="AP780" s="154"/>
      <c r="AQ780" s="154"/>
      <c r="AR780" s="154"/>
      <c r="AS780" s="154"/>
      <c r="AT780" s="154"/>
    </row>
    <row r="781" spans="35:46" x14ac:dyDescent="0.25">
      <c r="AI781" s="154"/>
      <c r="AJ781" s="154"/>
      <c r="AK781" s="154"/>
      <c r="AL781" s="154"/>
      <c r="AM781" s="154"/>
      <c r="AN781" s="154"/>
      <c r="AO781" s="154"/>
      <c r="AP781" s="154"/>
      <c r="AQ781" s="154"/>
      <c r="AR781" s="154"/>
      <c r="AS781" s="154"/>
      <c r="AT781" s="154"/>
    </row>
    <row r="782" spans="35:46" x14ac:dyDescent="0.25">
      <c r="AI782" s="154"/>
      <c r="AJ782" s="154"/>
      <c r="AK782" s="154"/>
      <c r="AL782" s="154"/>
      <c r="AM782" s="154"/>
      <c r="AN782" s="154"/>
      <c r="AO782" s="154"/>
      <c r="AP782" s="154"/>
      <c r="AQ782" s="154"/>
      <c r="AR782" s="154"/>
      <c r="AS782" s="154"/>
      <c r="AT782" s="154"/>
    </row>
    <row r="783" spans="35:46" x14ac:dyDescent="0.25">
      <c r="AI783" s="154"/>
      <c r="AJ783" s="154"/>
      <c r="AK783" s="154"/>
      <c r="AL783" s="154"/>
      <c r="AM783" s="154"/>
      <c r="AN783" s="154"/>
      <c r="AO783" s="154"/>
      <c r="AP783" s="154"/>
      <c r="AQ783" s="154"/>
      <c r="AR783" s="154"/>
      <c r="AS783" s="154"/>
      <c r="AT783" s="154"/>
    </row>
    <row r="784" spans="35:46" x14ac:dyDescent="0.25">
      <c r="AI784" s="154"/>
      <c r="AJ784" s="154"/>
      <c r="AK784" s="154"/>
      <c r="AL784" s="154"/>
      <c r="AM784" s="154"/>
      <c r="AN784" s="154"/>
      <c r="AO784" s="154"/>
      <c r="AP784" s="154"/>
      <c r="AQ784" s="154"/>
      <c r="AR784" s="154"/>
      <c r="AS784" s="154"/>
      <c r="AT784" s="154"/>
    </row>
    <row r="785" spans="35:46" x14ac:dyDescent="0.25">
      <c r="AI785" s="154"/>
      <c r="AJ785" s="154"/>
      <c r="AK785" s="154"/>
      <c r="AL785" s="154"/>
      <c r="AM785" s="154"/>
      <c r="AN785" s="154"/>
      <c r="AO785" s="154"/>
      <c r="AP785" s="154"/>
      <c r="AQ785" s="154"/>
      <c r="AR785" s="154"/>
      <c r="AS785" s="154"/>
      <c r="AT785" s="154"/>
    </row>
    <row r="786" spans="35:46" x14ac:dyDescent="0.25">
      <c r="AI786" s="154"/>
      <c r="AJ786" s="154"/>
      <c r="AK786" s="154"/>
      <c r="AL786" s="154"/>
      <c r="AM786" s="154"/>
      <c r="AN786" s="154"/>
      <c r="AO786" s="154"/>
      <c r="AP786" s="154"/>
      <c r="AQ786" s="154"/>
      <c r="AR786" s="154"/>
      <c r="AS786" s="154"/>
      <c r="AT786" s="154"/>
    </row>
    <row r="787" spans="35:46" x14ac:dyDescent="0.25">
      <c r="AI787" s="154"/>
      <c r="AJ787" s="154"/>
      <c r="AK787" s="154"/>
      <c r="AL787" s="154"/>
      <c r="AM787" s="154"/>
      <c r="AN787" s="154"/>
      <c r="AO787" s="154"/>
      <c r="AP787" s="154"/>
      <c r="AQ787" s="154"/>
      <c r="AR787" s="154"/>
      <c r="AS787" s="154"/>
      <c r="AT787" s="154"/>
    </row>
    <row r="788" spans="35:46" x14ac:dyDescent="0.25">
      <c r="AI788" s="154"/>
      <c r="AJ788" s="154"/>
      <c r="AK788" s="154"/>
      <c r="AL788" s="154"/>
      <c r="AM788" s="154"/>
      <c r="AN788" s="154"/>
      <c r="AO788" s="154"/>
      <c r="AP788" s="154"/>
      <c r="AQ788" s="154"/>
      <c r="AR788" s="154"/>
      <c r="AS788" s="154"/>
      <c r="AT788" s="154"/>
    </row>
    <row r="789" spans="35:46" x14ac:dyDescent="0.25">
      <c r="AI789" s="154"/>
      <c r="AJ789" s="154"/>
      <c r="AK789" s="154"/>
      <c r="AL789" s="154"/>
      <c r="AM789" s="154"/>
      <c r="AN789" s="154"/>
      <c r="AO789" s="154"/>
      <c r="AP789" s="154"/>
      <c r="AQ789" s="154"/>
      <c r="AR789" s="154"/>
      <c r="AS789" s="154"/>
      <c r="AT789" s="154"/>
    </row>
    <row r="790" spans="35:46" x14ac:dyDescent="0.25">
      <c r="AI790" s="154"/>
      <c r="AJ790" s="154"/>
      <c r="AK790" s="154"/>
      <c r="AL790" s="154"/>
      <c r="AM790" s="154"/>
      <c r="AN790" s="154"/>
      <c r="AO790" s="154"/>
      <c r="AP790" s="154"/>
      <c r="AQ790" s="154"/>
      <c r="AR790" s="154"/>
      <c r="AS790" s="154"/>
      <c r="AT790" s="154"/>
    </row>
    <row r="791" spans="35:46" x14ac:dyDescent="0.25">
      <c r="AI791" s="154"/>
      <c r="AJ791" s="154"/>
      <c r="AK791" s="154"/>
      <c r="AL791" s="154"/>
      <c r="AM791" s="154"/>
      <c r="AN791" s="154"/>
      <c r="AO791" s="154"/>
      <c r="AP791" s="154"/>
      <c r="AQ791" s="154"/>
      <c r="AR791" s="154"/>
      <c r="AS791" s="154"/>
      <c r="AT791" s="154"/>
    </row>
    <row r="792" spans="35:46" x14ac:dyDescent="0.25">
      <c r="AI792" s="154"/>
      <c r="AJ792" s="154"/>
      <c r="AK792" s="154"/>
      <c r="AL792" s="154"/>
      <c r="AM792" s="154"/>
      <c r="AN792" s="154"/>
      <c r="AO792" s="154"/>
      <c r="AP792" s="154"/>
      <c r="AQ792" s="154"/>
      <c r="AR792" s="154"/>
      <c r="AS792" s="154"/>
      <c r="AT792" s="154"/>
    </row>
    <row r="793" spans="35:46" x14ac:dyDescent="0.25">
      <c r="AI793" s="154"/>
      <c r="AJ793" s="154"/>
      <c r="AK793" s="154"/>
      <c r="AL793" s="154"/>
      <c r="AM793" s="154"/>
      <c r="AN793" s="154"/>
      <c r="AO793" s="154"/>
      <c r="AP793" s="154"/>
      <c r="AQ793" s="154"/>
      <c r="AR793" s="154"/>
      <c r="AS793" s="154"/>
      <c r="AT793" s="154"/>
    </row>
    <row r="794" spans="35:46" x14ac:dyDescent="0.25">
      <c r="AI794" s="154"/>
      <c r="AJ794" s="154"/>
      <c r="AK794" s="154"/>
      <c r="AL794" s="154"/>
      <c r="AM794" s="154"/>
      <c r="AN794" s="154"/>
      <c r="AO794" s="154"/>
      <c r="AP794" s="154"/>
      <c r="AQ794" s="154"/>
      <c r="AR794" s="154"/>
      <c r="AS794" s="154"/>
      <c r="AT794" s="154"/>
    </row>
    <row r="795" spans="35:46" x14ac:dyDescent="0.25">
      <c r="AI795" s="154"/>
      <c r="AJ795" s="154"/>
      <c r="AK795" s="154"/>
      <c r="AL795" s="154"/>
      <c r="AM795" s="154"/>
      <c r="AN795" s="154"/>
      <c r="AO795" s="154"/>
      <c r="AP795" s="154"/>
      <c r="AQ795" s="154"/>
      <c r="AR795" s="154"/>
      <c r="AS795" s="154"/>
      <c r="AT795" s="154"/>
    </row>
    <row r="796" spans="35:46" x14ac:dyDescent="0.25">
      <c r="AI796" s="154"/>
      <c r="AJ796" s="154"/>
      <c r="AK796" s="154"/>
      <c r="AL796" s="154"/>
      <c r="AM796" s="154"/>
      <c r="AN796" s="154"/>
      <c r="AO796" s="154"/>
      <c r="AP796" s="154"/>
      <c r="AQ796" s="154"/>
      <c r="AR796" s="154"/>
      <c r="AS796" s="154"/>
      <c r="AT796" s="154"/>
    </row>
    <row r="797" spans="35:46" x14ac:dyDescent="0.25">
      <c r="AI797" s="154"/>
      <c r="AJ797" s="154"/>
      <c r="AK797" s="154"/>
      <c r="AL797" s="154"/>
      <c r="AM797" s="154"/>
      <c r="AN797" s="154"/>
      <c r="AO797" s="154"/>
      <c r="AP797" s="154"/>
      <c r="AQ797" s="154"/>
      <c r="AR797" s="154"/>
      <c r="AS797" s="154"/>
      <c r="AT797" s="154"/>
    </row>
    <row r="798" spans="35:46" x14ac:dyDescent="0.25">
      <c r="AI798" s="154"/>
      <c r="AJ798" s="154"/>
      <c r="AK798" s="154"/>
      <c r="AL798" s="154"/>
      <c r="AM798" s="154"/>
      <c r="AN798" s="154"/>
      <c r="AO798" s="154"/>
      <c r="AP798" s="154"/>
      <c r="AQ798" s="154"/>
      <c r="AR798" s="154"/>
      <c r="AS798" s="154"/>
      <c r="AT798" s="154"/>
    </row>
    <row r="799" spans="35:46" x14ac:dyDescent="0.25">
      <c r="AI799" s="154"/>
      <c r="AJ799" s="154"/>
      <c r="AK799" s="154"/>
      <c r="AL799" s="154"/>
      <c r="AM799" s="154"/>
      <c r="AN799" s="154"/>
      <c r="AO799" s="154"/>
      <c r="AP799" s="154"/>
      <c r="AQ799" s="154"/>
      <c r="AR799" s="154"/>
      <c r="AS799" s="154"/>
      <c r="AT799" s="154"/>
    </row>
    <row r="800" spans="35:46" x14ac:dyDescent="0.25">
      <c r="AI800" s="154"/>
      <c r="AJ800" s="154"/>
      <c r="AK800" s="154"/>
      <c r="AL800" s="154"/>
      <c r="AM800" s="154"/>
      <c r="AN800" s="154"/>
      <c r="AO800" s="154"/>
      <c r="AP800" s="154"/>
      <c r="AQ800" s="154"/>
      <c r="AR800" s="154"/>
      <c r="AS800" s="154"/>
      <c r="AT800" s="154"/>
    </row>
    <row r="801" spans="35:46" x14ac:dyDescent="0.25">
      <c r="AI801" s="154"/>
      <c r="AJ801" s="154"/>
      <c r="AK801" s="154"/>
      <c r="AL801" s="154"/>
      <c r="AM801" s="154"/>
      <c r="AN801" s="154"/>
      <c r="AO801" s="154"/>
      <c r="AP801" s="154"/>
      <c r="AQ801" s="154"/>
      <c r="AR801" s="154"/>
      <c r="AS801" s="154"/>
      <c r="AT801" s="154"/>
    </row>
    <row r="802" spans="35:46" x14ac:dyDescent="0.25">
      <c r="AI802" s="154"/>
      <c r="AJ802" s="154"/>
      <c r="AK802" s="154"/>
      <c r="AL802" s="154"/>
      <c r="AM802" s="154"/>
      <c r="AN802" s="154"/>
      <c r="AO802" s="154"/>
      <c r="AP802" s="154"/>
      <c r="AQ802" s="154"/>
      <c r="AR802" s="154"/>
      <c r="AS802" s="154"/>
      <c r="AT802" s="154"/>
    </row>
    <row r="803" spans="35:46" x14ac:dyDescent="0.25">
      <c r="AI803" s="154"/>
      <c r="AJ803" s="154"/>
      <c r="AK803" s="154"/>
      <c r="AL803" s="154"/>
      <c r="AM803" s="154"/>
      <c r="AN803" s="154"/>
      <c r="AO803" s="154"/>
      <c r="AP803" s="154"/>
      <c r="AQ803" s="154"/>
      <c r="AR803" s="154"/>
      <c r="AS803" s="154"/>
      <c r="AT803" s="154"/>
    </row>
    <row r="804" spans="35:46" x14ac:dyDescent="0.25">
      <c r="AI804" s="154"/>
      <c r="AJ804" s="154"/>
      <c r="AK804" s="154"/>
      <c r="AL804" s="154"/>
      <c r="AM804" s="154"/>
      <c r="AN804" s="154"/>
      <c r="AO804" s="154"/>
      <c r="AP804" s="154"/>
      <c r="AQ804" s="154"/>
      <c r="AR804" s="154"/>
      <c r="AS804" s="154"/>
      <c r="AT804" s="154"/>
    </row>
    <row r="805" spans="35:46" x14ac:dyDescent="0.25">
      <c r="AI805" s="154"/>
      <c r="AJ805" s="154"/>
      <c r="AK805" s="154"/>
      <c r="AL805" s="154"/>
      <c r="AM805" s="154"/>
      <c r="AN805" s="154"/>
      <c r="AO805" s="154"/>
      <c r="AP805" s="154"/>
      <c r="AQ805" s="154"/>
      <c r="AR805" s="154"/>
      <c r="AS805" s="154"/>
      <c r="AT805" s="154"/>
    </row>
    <row r="806" spans="35:46" x14ac:dyDescent="0.25">
      <c r="AI806" s="154"/>
      <c r="AJ806" s="154"/>
      <c r="AK806" s="154"/>
      <c r="AL806" s="154"/>
      <c r="AM806" s="154"/>
      <c r="AN806" s="154"/>
      <c r="AO806" s="154"/>
      <c r="AP806" s="154"/>
      <c r="AQ806" s="154"/>
      <c r="AR806" s="154"/>
      <c r="AS806" s="154"/>
      <c r="AT806" s="154"/>
    </row>
    <row r="807" spans="35:46" x14ac:dyDescent="0.25">
      <c r="AI807" s="154"/>
      <c r="AJ807" s="154"/>
      <c r="AK807" s="154"/>
      <c r="AL807" s="154"/>
      <c r="AM807" s="154"/>
      <c r="AN807" s="154"/>
      <c r="AO807" s="154"/>
      <c r="AP807" s="154"/>
      <c r="AQ807" s="154"/>
      <c r="AR807" s="154"/>
      <c r="AS807" s="154"/>
      <c r="AT807" s="154"/>
    </row>
    <row r="808" spans="35:46" x14ac:dyDescent="0.25">
      <c r="AI808" s="154"/>
      <c r="AJ808" s="154"/>
      <c r="AK808" s="154"/>
      <c r="AL808" s="154"/>
      <c r="AM808" s="154"/>
      <c r="AN808" s="154"/>
      <c r="AO808" s="154"/>
      <c r="AP808" s="154"/>
      <c r="AQ808" s="154"/>
      <c r="AR808" s="154"/>
      <c r="AS808" s="154"/>
      <c r="AT808" s="154"/>
    </row>
    <row r="809" spans="35:46" x14ac:dyDescent="0.25">
      <c r="AI809" s="154"/>
      <c r="AJ809" s="154"/>
      <c r="AK809" s="154"/>
      <c r="AL809" s="154"/>
      <c r="AM809" s="154"/>
      <c r="AN809" s="154"/>
      <c r="AO809" s="154"/>
      <c r="AP809" s="154"/>
      <c r="AQ809" s="154"/>
      <c r="AR809" s="154"/>
      <c r="AS809" s="154"/>
      <c r="AT809" s="154"/>
    </row>
    <row r="810" spans="35:46" x14ac:dyDescent="0.25">
      <c r="AI810" s="154"/>
      <c r="AJ810" s="154"/>
      <c r="AK810" s="154"/>
      <c r="AL810" s="154"/>
      <c r="AM810" s="154"/>
      <c r="AN810" s="154"/>
      <c r="AO810" s="154"/>
      <c r="AP810" s="154"/>
      <c r="AQ810" s="154"/>
      <c r="AR810" s="154"/>
      <c r="AS810" s="154"/>
      <c r="AT810" s="154"/>
    </row>
    <row r="811" spans="35:46" x14ac:dyDescent="0.25">
      <c r="AI811" s="154"/>
      <c r="AJ811" s="154"/>
      <c r="AK811" s="154"/>
      <c r="AL811" s="154"/>
      <c r="AM811" s="154"/>
      <c r="AN811" s="154"/>
      <c r="AO811" s="154"/>
      <c r="AP811" s="154"/>
      <c r="AQ811" s="154"/>
      <c r="AR811" s="154"/>
      <c r="AS811" s="154"/>
      <c r="AT811" s="154"/>
    </row>
    <row r="812" spans="35:46" x14ac:dyDescent="0.25">
      <c r="AI812" s="154"/>
      <c r="AJ812" s="154"/>
      <c r="AK812" s="154"/>
      <c r="AL812" s="154"/>
      <c r="AM812" s="154"/>
      <c r="AN812" s="154"/>
      <c r="AO812" s="154"/>
      <c r="AP812" s="154"/>
      <c r="AQ812" s="154"/>
      <c r="AR812" s="154"/>
      <c r="AS812" s="154"/>
      <c r="AT812" s="154"/>
    </row>
    <row r="813" spans="35:46" x14ac:dyDescent="0.25">
      <c r="AI813" s="154"/>
      <c r="AJ813" s="154"/>
      <c r="AK813" s="154"/>
      <c r="AL813" s="154"/>
      <c r="AM813" s="154"/>
      <c r="AN813" s="154"/>
      <c r="AO813" s="154"/>
      <c r="AP813" s="154"/>
      <c r="AQ813" s="154"/>
      <c r="AR813" s="154"/>
      <c r="AS813" s="154"/>
      <c r="AT813" s="154"/>
    </row>
    <row r="814" spans="35:46" x14ac:dyDescent="0.25">
      <c r="AI814" s="154"/>
      <c r="AJ814" s="154"/>
      <c r="AK814" s="154"/>
      <c r="AL814" s="154"/>
      <c r="AM814" s="154"/>
      <c r="AN814" s="154"/>
      <c r="AO814" s="154"/>
      <c r="AP814" s="154"/>
      <c r="AQ814" s="154"/>
      <c r="AR814" s="154"/>
      <c r="AS814" s="154"/>
      <c r="AT814" s="154"/>
    </row>
    <row r="815" spans="35:46" x14ac:dyDescent="0.25">
      <c r="AI815" s="154"/>
      <c r="AJ815" s="154"/>
      <c r="AK815" s="154"/>
      <c r="AL815" s="154"/>
      <c r="AM815" s="154"/>
      <c r="AN815" s="154"/>
      <c r="AO815" s="154"/>
      <c r="AP815" s="154"/>
      <c r="AQ815" s="154"/>
      <c r="AR815" s="154"/>
      <c r="AS815" s="154"/>
      <c r="AT815" s="154"/>
    </row>
    <row r="816" spans="35:46" x14ac:dyDescent="0.25">
      <c r="AI816" s="154"/>
      <c r="AJ816" s="154"/>
      <c r="AK816" s="154"/>
      <c r="AL816" s="154"/>
      <c r="AM816" s="154"/>
      <c r="AN816" s="154"/>
      <c r="AO816" s="154"/>
      <c r="AP816" s="154"/>
      <c r="AQ816" s="154"/>
      <c r="AR816" s="154"/>
      <c r="AS816" s="154"/>
      <c r="AT816" s="154"/>
    </row>
    <row r="817" spans="35:46" x14ac:dyDescent="0.25">
      <c r="AI817" s="154"/>
      <c r="AJ817" s="154"/>
      <c r="AK817" s="154"/>
      <c r="AL817" s="154"/>
      <c r="AM817" s="154"/>
      <c r="AN817" s="154"/>
      <c r="AO817" s="154"/>
      <c r="AP817" s="154"/>
      <c r="AQ817" s="154"/>
      <c r="AR817" s="154"/>
      <c r="AS817" s="154"/>
      <c r="AT817" s="154"/>
    </row>
    <row r="818" spans="35:46" x14ac:dyDescent="0.25">
      <c r="AI818" s="154"/>
      <c r="AJ818" s="154"/>
      <c r="AK818" s="154"/>
      <c r="AL818" s="154"/>
      <c r="AM818" s="154"/>
      <c r="AN818" s="154"/>
      <c r="AO818" s="154"/>
      <c r="AP818" s="154"/>
      <c r="AQ818" s="154"/>
      <c r="AR818" s="154"/>
      <c r="AS818" s="154"/>
      <c r="AT818" s="154"/>
    </row>
    <row r="819" spans="35:46" x14ac:dyDescent="0.25">
      <c r="AI819" s="154"/>
      <c r="AJ819" s="154"/>
      <c r="AK819" s="154"/>
      <c r="AL819" s="154"/>
      <c r="AM819" s="154"/>
      <c r="AN819" s="154"/>
      <c r="AO819" s="154"/>
      <c r="AP819" s="154"/>
      <c r="AQ819" s="154"/>
      <c r="AR819" s="154"/>
      <c r="AS819" s="154"/>
      <c r="AT819" s="154"/>
    </row>
    <row r="820" spans="35:46" x14ac:dyDescent="0.25">
      <c r="AI820" s="154"/>
      <c r="AJ820" s="154"/>
      <c r="AK820" s="154"/>
      <c r="AL820" s="154"/>
      <c r="AM820" s="154"/>
      <c r="AN820" s="154"/>
      <c r="AO820" s="154"/>
      <c r="AP820" s="154"/>
      <c r="AQ820" s="154"/>
      <c r="AR820" s="154"/>
      <c r="AS820" s="154"/>
      <c r="AT820" s="154"/>
    </row>
    <row r="821" spans="35:46" x14ac:dyDescent="0.25">
      <c r="AI821" s="154"/>
      <c r="AJ821" s="154"/>
      <c r="AK821" s="154"/>
      <c r="AL821" s="154"/>
      <c r="AM821" s="154"/>
      <c r="AN821" s="154"/>
      <c r="AO821" s="154"/>
      <c r="AP821" s="154"/>
      <c r="AQ821" s="154"/>
      <c r="AR821" s="154"/>
      <c r="AS821" s="154"/>
      <c r="AT821" s="154"/>
    </row>
    <row r="822" spans="35:46" x14ac:dyDescent="0.25">
      <c r="AI822" s="154"/>
      <c r="AJ822" s="154"/>
      <c r="AK822" s="154"/>
      <c r="AL822" s="154"/>
      <c r="AM822" s="154"/>
      <c r="AN822" s="154"/>
      <c r="AO822" s="154"/>
      <c r="AP822" s="154"/>
      <c r="AQ822" s="154"/>
      <c r="AR822" s="154"/>
      <c r="AS822" s="154"/>
      <c r="AT822" s="154"/>
    </row>
    <row r="823" spans="35:46" x14ac:dyDescent="0.25">
      <c r="AI823" s="154"/>
      <c r="AJ823" s="154"/>
      <c r="AK823" s="154"/>
      <c r="AL823" s="154"/>
      <c r="AM823" s="154"/>
      <c r="AN823" s="154"/>
      <c r="AO823" s="154"/>
      <c r="AP823" s="154"/>
      <c r="AQ823" s="154"/>
      <c r="AR823" s="154"/>
      <c r="AS823" s="154"/>
      <c r="AT823" s="154"/>
    </row>
    <row r="824" spans="35:46" x14ac:dyDescent="0.25">
      <c r="AI824" s="154"/>
      <c r="AJ824" s="154"/>
      <c r="AK824" s="154"/>
      <c r="AL824" s="154"/>
      <c r="AM824" s="154"/>
      <c r="AN824" s="154"/>
      <c r="AO824" s="154"/>
      <c r="AP824" s="154"/>
      <c r="AQ824" s="154"/>
      <c r="AR824" s="154"/>
      <c r="AS824" s="154"/>
      <c r="AT824" s="154"/>
    </row>
    <row r="825" spans="35:46" x14ac:dyDescent="0.25">
      <c r="AI825" s="154"/>
      <c r="AJ825" s="154"/>
      <c r="AK825" s="154"/>
      <c r="AL825" s="154"/>
      <c r="AM825" s="154"/>
      <c r="AN825" s="154"/>
      <c r="AO825" s="154"/>
      <c r="AP825" s="154"/>
      <c r="AQ825" s="154"/>
      <c r="AR825" s="154"/>
      <c r="AS825" s="154"/>
      <c r="AT825" s="154"/>
    </row>
    <row r="826" spans="35:46" x14ac:dyDescent="0.25">
      <c r="AI826" s="154"/>
      <c r="AJ826" s="154"/>
      <c r="AK826" s="154"/>
      <c r="AL826" s="154"/>
      <c r="AM826" s="154"/>
      <c r="AN826" s="154"/>
      <c r="AO826" s="154"/>
      <c r="AP826" s="154"/>
      <c r="AQ826" s="154"/>
      <c r="AR826" s="154"/>
      <c r="AS826" s="154"/>
      <c r="AT826" s="154"/>
    </row>
    <row r="827" spans="35:46" x14ac:dyDescent="0.25">
      <c r="AI827" s="154"/>
      <c r="AJ827" s="154"/>
      <c r="AK827" s="154"/>
      <c r="AL827" s="154"/>
      <c r="AM827" s="154"/>
      <c r="AN827" s="154"/>
      <c r="AO827" s="154"/>
      <c r="AP827" s="154"/>
      <c r="AQ827" s="154"/>
      <c r="AR827" s="154"/>
      <c r="AS827" s="154"/>
      <c r="AT827" s="154"/>
    </row>
    <row r="828" spans="35:46" x14ac:dyDescent="0.25">
      <c r="AI828" s="154"/>
      <c r="AJ828" s="154"/>
      <c r="AK828" s="154"/>
      <c r="AL828" s="154"/>
      <c r="AM828" s="154"/>
      <c r="AN828" s="154"/>
      <c r="AO828" s="154"/>
      <c r="AP828" s="154"/>
      <c r="AQ828" s="154"/>
      <c r="AR828" s="154"/>
      <c r="AS828" s="154"/>
      <c r="AT828" s="154"/>
    </row>
    <row r="829" spans="35:46" x14ac:dyDescent="0.25">
      <c r="AI829" s="154"/>
      <c r="AJ829" s="154"/>
      <c r="AK829" s="154"/>
      <c r="AL829" s="154"/>
      <c r="AM829" s="154"/>
      <c r="AN829" s="154"/>
      <c r="AO829" s="154"/>
      <c r="AP829" s="154"/>
      <c r="AQ829" s="154"/>
      <c r="AR829" s="154"/>
      <c r="AS829" s="154"/>
      <c r="AT829" s="154"/>
    </row>
    <row r="830" spans="35:46" x14ac:dyDescent="0.25">
      <c r="AI830" s="154"/>
      <c r="AJ830" s="154"/>
      <c r="AK830" s="154"/>
      <c r="AL830" s="154"/>
      <c r="AM830" s="154"/>
      <c r="AN830" s="154"/>
      <c r="AO830" s="154"/>
      <c r="AP830" s="154"/>
      <c r="AQ830" s="154"/>
      <c r="AR830" s="154"/>
      <c r="AS830" s="154"/>
      <c r="AT830" s="154"/>
    </row>
    <row r="831" spans="35:46" x14ac:dyDescent="0.25">
      <c r="AI831" s="154"/>
      <c r="AJ831" s="154"/>
      <c r="AK831" s="154"/>
      <c r="AL831" s="154"/>
      <c r="AM831" s="154"/>
      <c r="AN831" s="154"/>
      <c r="AO831" s="154"/>
      <c r="AP831" s="154"/>
      <c r="AQ831" s="154"/>
      <c r="AR831" s="154"/>
      <c r="AS831" s="154"/>
      <c r="AT831" s="154"/>
    </row>
    <row r="832" spans="35:46" x14ac:dyDescent="0.25">
      <c r="AI832" s="154"/>
      <c r="AJ832" s="154"/>
      <c r="AK832" s="154"/>
      <c r="AL832" s="154"/>
      <c r="AM832" s="154"/>
      <c r="AN832" s="154"/>
      <c r="AO832" s="154"/>
      <c r="AP832" s="154"/>
      <c r="AQ832" s="154"/>
      <c r="AR832" s="154"/>
      <c r="AS832" s="154"/>
      <c r="AT832" s="154"/>
    </row>
    <row r="833" spans="35:46" x14ac:dyDescent="0.25">
      <c r="AI833" s="154"/>
      <c r="AJ833" s="154"/>
      <c r="AK833" s="154"/>
      <c r="AL833" s="154"/>
      <c r="AM833" s="154"/>
      <c r="AN833" s="154"/>
      <c r="AO833" s="154"/>
      <c r="AP833" s="154"/>
      <c r="AQ833" s="154"/>
      <c r="AR833" s="154"/>
      <c r="AS833" s="154"/>
      <c r="AT833" s="154"/>
    </row>
    <row r="834" spans="35:46" x14ac:dyDescent="0.25">
      <c r="AI834" s="154"/>
      <c r="AJ834" s="154"/>
      <c r="AK834" s="154"/>
      <c r="AL834" s="154"/>
      <c r="AM834" s="154"/>
      <c r="AN834" s="154"/>
      <c r="AO834" s="154"/>
      <c r="AP834" s="154"/>
      <c r="AQ834" s="154"/>
      <c r="AR834" s="154"/>
      <c r="AS834" s="154"/>
      <c r="AT834" s="154"/>
    </row>
    <row r="835" spans="35:46" x14ac:dyDescent="0.25">
      <c r="AI835" s="154"/>
      <c r="AJ835" s="154"/>
      <c r="AK835" s="154"/>
      <c r="AL835" s="154"/>
      <c r="AM835" s="154"/>
      <c r="AN835" s="154"/>
      <c r="AO835" s="154"/>
      <c r="AP835" s="154"/>
      <c r="AQ835" s="154"/>
      <c r="AR835" s="154"/>
      <c r="AS835" s="154"/>
      <c r="AT835" s="154"/>
    </row>
    <row r="836" spans="35:46" x14ac:dyDescent="0.25">
      <c r="AI836" s="154"/>
      <c r="AJ836" s="154"/>
      <c r="AK836" s="154"/>
      <c r="AL836" s="154"/>
      <c r="AM836" s="154"/>
      <c r="AN836" s="154"/>
      <c r="AO836" s="154"/>
      <c r="AP836" s="154"/>
      <c r="AQ836" s="154"/>
      <c r="AR836" s="154"/>
      <c r="AS836" s="154"/>
      <c r="AT836" s="154"/>
    </row>
    <row r="837" spans="35:46" x14ac:dyDescent="0.25">
      <c r="AI837" s="154"/>
      <c r="AJ837" s="154"/>
      <c r="AK837" s="154"/>
      <c r="AL837" s="154"/>
      <c r="AM837" s="154"/>
      <c r="AN837" s="154"/>
      <c r="AO837" s="154"/>
      <c r="AP837" s="154"/>
      <c r="AQ837" s="154"/>
      <c r="AR837" s="154"/>
      <c r="AS837" s="154"/>
      <c r="AT837" s="154"/>
    </row>
    <row r="838" spans="35:46" x14ac:dyDescent="0.25">
      <c r="AI838" s="154"/>
      <c r="AJ838" s="154"/>
      <c r="AK838" s="154"/>
      <c r="AL838" s="154"/>
      <c r="AM838" s="154"/>
      <c r="AN838" s="154"/>
      <c r="AO838" s="154"/>
      <c r="AP838" s="154"/>
      <c r="AQ838" s="154"/>
      <c r="AR838" s="154"/>
      <c r="AS838" s="154"/>
      <c r="AT838" s="154"/>
    </row>
    <row r="839" spans="35:46" x14ac:dyDescent="0.25">
      <c r="AI839" s="154"/>
      <c r="AJ839" s="154"/>
      <c r="AK839" s="154"/>
      <c r="AL839" s="154"/>
      <c r="AM839" s="154"/>
      <c r="AN839" s="154"/>
      <c r="AO839" s="154"/>
      <c r="AP839" s="154"/>
      <c r="AQ839" s="154"/>
      <c r="AR839" s="154"/>
      <c r="AS839" s="154"/>
      <c r="AT839" s="154"/>
    </row>
    <row r="840" spans="35:46" x14ac:dyDescent="0.25">
      <c r="AI840" s="154"/>
      <c r="AJ840" s="154"/>
      <c r="AK840" s="154"/>
      <c r="AL840" s="154"/>
      <c r="AM840" s="154"/>
      <c r="AN840" s="154"/>
      <c r="AO840" s="154"/>
      <c r="AP840" s="154"/>
      <c r="AQ840" s="154"/>
      <c r="AR840" s="154"/>
      <c r="AS840" s="154"/>
      <c r="AT840" s="154"/>
    </row>
    <row r="841" spans="35:46" x14ac:dyDescent="0.25">
      <c r="AI841" s="154"/>
      <c r="AJ841" s="154"/>
      <c r="AK841" s="154"/>
      <c r="AL841" s="154"/>
      <c r="AM841" s="154"/>
      <c r="AN841" s="154"/>
      <c r="AO841" s="154"/>
      <c r="AP841" s="154"/>
      <c r="AQ841" s="154"/>
      <c r="AR841" s="154"/>
      <c r="AS841" s="154"/>
      <c r="AT841" s="154"/>
    </row>
    <row r="842" spans="35:46" x14ac:dyDescent="0.25">
      <c r="AI842" s="154"/>
      <c r="AJ842" s="154"/>
      <c r="AK842" s="154"/>
      <c r="AL842" s="154"/>
      <c r="AM842" s="154"/>
      <c r="AN842" s="154"/>
      <c r="AO842" s="154"/>
      <c r="AP842" s="154"/>
      <c r="AQ842" s="154"/>
      <c r="AR842" s="154"/>
      <c r="AS842" s="154"/>
      <c r="AT842" s="154"/>
    </row>
    <row r="843" spans="35:46" x14ac:dyDescent="0.25">
      <c r="AI843" s="154"/>
      <c r="AJ843" s="154"/>
      <c r="AK843" s="154"/>
      <c r="AL843" s="154"/>
      <c r="AM843" s="154"/>
      <c r="AN843" s="154"/>
      <c r="AO843" s="154"/>
      <c r="AP843" s="154"/>
      <c r="AQ843" s="154"/>
      <c r="AR843" s="154"/>
      <c r="AS843" s="154"/>
      <c r="AT843" s="154"/>
    </row>
    <row r="844" spans="35:46" x14ac:dyDescent="0.25">
      <c r="AI844" s="154"/>
      <c r="AJ844" s="154"/>
      <c r="AK844" s="154"/>
      <c r="AL844" s="154"/>
      <c r="AM844" s="154"/>
      <c r="AN844" s="154"/>
      <c r="AO844" s="154"/>
      <c r="AP844" s="154"/>
      <c r="AQ844" s="154"/>
      <c r="AR844" s="154"/>
      <c r="AS844" s="154"/>
      <c r="AT844" s="154"/>
    </row>
    <row r="845" spans="35:46" x14ac:dyDescent="0.25">
      <c r="AI845" s="154"/>
      <c r="AJ845" s="154"/>
      <c r="AK845" s="154"/>
      <c r="AL845" s="154"/>
      <c r="AM845" s="154"/>
      <c r="AN845" s="154"/>
      <c r="AO845" s="154"/>
      <c r="AP845" s="154"/>
      <c r="AQ845" s="154"/>
      <c r="AR845" s="154"/>
      <c r="AS845" s="154"/>
      <c r="AT845" s="154"/>
    </row>
    <row r="846" spans="35:46" x14ac:dyDescent="0.25">
      <c r="AI846" s="154"/>
      <c r="AJ846" s="154"/>
      <c r="AK846" s="154"/>
      <c r="AL846" s="154"/>
      <c r="AM846" s="154"/>
      <c r="AN846" s="154"/>
      <c r="AO846" s="154"/>
      <c r="AP846" s="154"/>
      <c r="AQ846" s="154"/>
      <c r="AR846" s="154"/>
      <c r="AS846" s="154"/>
      <c r="AT846" s="154"/>
    </row>
    <row r="847" spans="35:46" x14ac:dyDescent="0.25">
      <c r="AI847" s="154"/>
      <c r="AJ847" s="154"/>
      <c r="AK847" s="154"/>
      <c r="AL847" s="154"/>
      <c r="AM847" s="154"/>
      <c r="AN847" s="154"/>
      <c r="AO847" s="154"/>
      <c r="AP847" s="154"/>
      <c r="AQ847" s="154"/>
      <c r="AR847" s="154"/>
      <c r="AS847" s="154"/>
      <c r="AT847" s="154"/>
    </row>
    <row r="848" spans="35:46" x14ac:dyDescent="0.25">
      <c r="AI848" s="154"/>
      <c r="AJ848" s="154"/>
      <c r="AK848" s="154"/>
      <c r="AL848" s="154"/>
      <c r="AM848" s="154"/>
      <c r="AN848" s="154"/>
      <c r="AO848" s="154"/>
      <c r="AP848" s="154"/>
      <c r="AQ848" s="154"/>
      <c r="AR848" s="154"/>
      <c r="AS848" s="154"/>
      <c r="AT848" s="154"/>
    </row>
    <row r="849" spans="35:46" x14ac:dyDescent="0.25">
      <c r="AI849" s="154"/>
      <c r="AJ849" s="154"/>
      <c r="AK849" s="154"/>
      <c r="AL849" s="154"/>
      <c r="AM849" s="154"/>
      <c r="AN849" s="154"/>
      <c r="AO849" s="154"/>
      <c r="AP849" s="154"/>
      <c r="AQ849" s="154"/>
      <c r="AR849" s="154"/>
      <c r="AS849" s="154"/>
      <c r="AT849" s="154"/>
    </row>
    <row r="850" spans="35:46" x14ac:dyDescent="0.25">
      <c r="AI850" s="154"/>
      <c r="AJ850" s="154"/>
      <c r="AK850" s="154"/>
      <c r="AL850" s="154"/>
      <c r="AM850" s="154"/>
      <c r="AN850" s="154"/>
      <c r="AO850" s="154"/>
      <c r="AP850" s="154"/>
      <c r="AQ850" s="154"/>
      <c r="AR850" s="154"/>
      <c r="AS850" s="154"/>
      <c r="AT850" s="154"/>
    </row>
    <row r="851" spans="35:46" x14ac:dyDescent="0.25">
      <c r="AI851" s="154"/>
      <c r="AJ851" s="154"/>
      <c r="AK851" s="154"/>
      <c r="AL851" s="154"/>
      <c r="AM851" s="154"/>
      <c r="AN851" s="154"/>
      <c r="AO851" s="154"/>
      <c r="AP851" s="154"/>
      <c r="AQ851" s="154"/>
      <c r="AR851" s="154"/>
      <c r="AS851" s="154"/>
      <c r="AT851" s="154"/>
    </row>
    <row r="852" spans="35:46" x14ac:dyDescent="0.25">
      <c r="AI852" s="154"/>
      <c r="AJ852" s="154"/>
      <c r="AK852" s="154"/>
      <c r="AL852" s="154"/>
      <c r="AM852" s="154"/>
      <c r="AN852" s="154"/>
      <c r="AO852" s="154"/>
      <c r="AP852" s="154"/>
      <c r="AQ852" s="154"/>
      <c r="AR852" s="154"/>
      <c r="AS852" s="154"/>
      <c r="AT852" s="154"/>
    </row>
    <row r="853" spans="35:46" x14ac:dyDescent="0.25">
      <c r="AI853" s="154"/>
      <c r="AJ853" s="154"/>
      <c r="AK853" s="154"/>
      <c r="AL853" s="154"/>
      <c r="AM853" s="154"/>
      <c r="AN853" s="154"/>
      <c r="AO853" s="154"/>
      <c r="AP853" s="154"/>
      <c r="AQ853" s="154"/>
      <c r="AR853" s="154"/>
      <c r="AS853" s="154"/>
      <c r="AT853" s="154"/>
    </row>
    <row r="854" spans="35:46" x14ac:dyDescent="0.25">
      <c r="AI854" s="154"/>
      <c r="AJ854" s="154"/>
      <c r="AK854" s="154"/>
      <c r="AL854" s="154"/>
      <c r="AM854" s="154"/>
      <c r="AN854" s="154"/>
      <c r="AO854" s="154"/>
      <c r="AP854" s="154"/>
      <c r="AQ854" s="154"/>
      <c r="AR854" s="154"/>
      <c r="AS854" s="154"/>
      <c r="AT854" s="154"/>
    </row>
    <row r="855" spans="35:46" x14ac:dyDescent="0.25">
      <c r="AI855" s="154"/>
      <c r="AJ855" s="154"/>
      <c r="AK855" s="154"/>
      <c r="AL855" s="154"/>
      <c r="AM855" s="154"/>
      <c r="AN855" s="154"/>
      <c r="AO855" s="154"/>
      <c r="AP855" s="154"/>
      <c r="AQ855" s="154"/>
      <c r="AR855" s="154"/>
      <c r="AS855" s="154"/>
      <c r="AT855" s="154"/>
    </row>
    <row r="856" spans="35:46" x14ac:dyDescent="0.25">
      <c r="AI856" s="154"/>
      <c r="AJ856" s="154"/>
      <c r="AK856" s="154"/>
      <c r="AL856" s="154"/>
      <c r="AM856" s="154"/>
      <c r="AN856" s="154"/>
      <c r="AO856" s="154"/>
      <c r="AP856" s="154"/>
      <c r="AQ856" s="154"/>
      <c r="AR856" s="154"/>
      <c r="AS856" s="154"/>
      <c r="AT856" s="154"/>
    </row>
    <row r="857" spans="35:46" x14ac:dyDescent="0.25">
      <c r="AI857" s="154"/>
      <c r="AJ857" s="154"/>
      <c r="AK857" s="154"/>
      <c r="AL857" s="154"/>
      <c r="AM857" s="154"/>
      <c r="AN857" s="154"/>
      <c r="AO857" s="154"/>
      <c r="AP857" s="154"/>
      <c r="AQ857" s="154"/>
      <c r="AR857" s="154"/>
      <c r="AS857" s="154"/>
      <c r="AT857" s="154"/>
    </row>
    <row r="858" spans="35:46" x14ac:dyDescent="0.25">
      <c r="AI858" s="154"/>
      <c r="AJ858" s="154"/>
      <c r="AK858" s="154"/>
      <c r="AL858" s="154"/>
      <c r="AM858" s="154"/>
      <c r="AN858" s="154"/>
      <c r="AO858" s="154"/>
      <c r="AP858" s="154"/>
      <c r="AQ858" s="154"/>
      <c r="AR858" s="154"/>
      <c r="AS858" s="154"/>
      <c r="AT858" s="154"/>
    </row>
    <row r="859" spans="35:46" x14ac:dyDescent="0.25">
      <c r="AI859" s="154"/>
      <c r="AJ859" s="154"/>
      <c r="AK859" s="154"/>
      <c r="AL859" s="154"/>
      <c r="AM859" s="154"/>
      <c r="AN859" s="154"/>
      <c r="AO859" s="154"/>
      <c r="AP859" s="154"/>
      <c r="AQ859" s="154"/>
      <c r="AR859" s="154"/>
      <c r="AS859" s="154"/>
      <c r="AT859" s="154"/>
    </row>
    <row r="860" spans="35:46" x14ac:dyDescent="0.25">
      <c r="AI860" s="154"/>
      <c r="AJ860" s="154"/>
      <c r="AK860" s="154"/>
      <c r="AL860" s="154"/>
      <c r="AM860" s="154"/>
      <c r="AN860" s="154"/>
      <c r="AO860" s="154"/>
      <c r="AP860" s="154"/>
      <c r="AQ860" s="154"/>
      <c r="AR860" s="154"/>
      <c r="AS860" s="154"/>
      <c r="AT860" s="154"/>
    </row>
    <row r="861" spans="35:46" x14ac:dyDescent="0.25">
      <c r="AI861" s="154"/>
      <c r="AJ861" s="154"/>
      <c r="AK861" s="154"/>
      <c r="AL861" s="154"/>
      <c r="AM861" s="154"/>
      <c r="AN861" s="154"/>
      <c r="AO861" s="154"/>
      <c r="AP861" s="154"/>
      <c r="AQ861" s="154"/>
      <c r="AR861" s="154"/>
      <c r="AS861" s="154"/>
      <c r="AT861" s="154"/>
    </row>
    <row r="862" spans="35:46" x14ac:dyDescent="0.25">
      <c r="AI862" s="154"/>
      <c r="AJ862" s="154"/>
      <c r="AK862" s="154"/>
      <c r="AL862" s="154"/>
      <c r="AM862" s="154"/>
      <c r="AN862" s="154"/>
      <c r="AO862" s="154"/>
      <c r="AP862" s="154"/>
      <c r="AQ862" s="154"/>
      <c r="AR862" s="154"/>
      <c r="AS862" s="154"/>
      <c r="AT862" s="154"/>
    </row>
    <row r="863" spans="35:46" x14ac:dyDescent="0.25">
      <c r="AI863" s="154"/>
      <c r="AJ863" s="154"/>
      <c r="AK863" s="154"/>
      <c r="AL863" s="154"/>
      <c r="AM863" s="154"/>
      <c r="AN863" s="154"/>
      <c r="AO863" s="154"/>
      <c r="AP863" s="154"/>
      <c r="AQ863" s="154"/>
      <c r="AR863" s="154"/>
      <c r="AS863" s="154"/>
      <c r="AT863" s="154"/>
    </row>
    <row r="864" spans="35:46" x14ac:dyDescent="0.25">
      <c r="AI864" s="154"/>
      <c r="AJ864" s="154"/>
      <c r="AK864" s="154"/>
      <c r="AL864" s="154"/>
      <c r="AM864" s="154"/>
      <c r="AN864" s="154"/>
      <c r="AO864" s="154"/>
      <c r="AP864" s="154"/>
      <c r="AQ864" s="154"/>
      <c r="AR864" s="154"/>
      <c r="AS864" s="154"/>
      <c r="AT864" s="154"/>
    </row>
    <row r="865" spans="35:46" x14ac:dyDescent="0.25">
      <c r="AI865" s="154"/>
      <c r="AJ865" s="154"/>
      <c r="AK865" s="154"/>
      <c r="AL865" s="154"/>
      <c r="AM865" s="154"/>
      <c r="AN865" s="154"/>
      <c r="AO865" s="154"/>
      <c r="AP865" s="154"/>
      <c r="AQ865" s="154"/>
      <c r="AR865" s="154"/>
      <c r="AS865" s="154"/>
      <c r="AT865" s="154"/>
    </row>
    <row r="866" spans="35:46" x14ac:dyDescent="0.25">
      <c r="AI866" s="154"/>
      <c r="AJ866" s="154"/>
      <c r="AK866" s="154"/>
      <c r="AL866" s="154"/>
      <c r="AM866" s="154"/>
      <c r="AN866" s="154"/>
      <c r="AO866" s="154"/>
      <c r="AP866" s="154"/>
      <c r="AQ866" s="154"/>
      <c r="AR866" s="154"/>
      <c r="AS866" s="154"/>
      <c r="AT866" s="154"/>
    </row>
    <row r="867" spans="35:46" x14ac:dyDescent="0.25">
      <c r="AI867" s="154"/>
      <c r="AJ867" s="154"/>
      <c r="AK867" s="154"/>
      <c r="AL867" s="154"/>
      <c r="AM867" s="154"/>
      <c r="AN867" s="154"/>
      <c r="AO867" s="154"/>
      <c r="AP867" s="154"/>
      <c r="AQ867" s="154"/>
      <c r="AR867" s="154"/>
      <c r="AS867" s="154"/>
      <c r="AT867" s="154"/>
    </row>
    <row r="868" spans="35:46" x14ac:dyDescent="0.25">
      <c r="AI868" s="154"/>
      <c r="AJ868" s="154"/>
      <c r="AK868" s="154"/>
      <c r="AL868" s="154"/>
      <c r="AM868" s="154"/>
      <c r="AN868" s="154"/>
      <c r="AO868" s="154"/>
      <c r="AP868" s="154"/>
      <c r="AQ868" s="154"/>
      <c r="AR868" s="154"/>
      <c r="AS868" s="154"/>
      <c r="AT868" s="154"/>
    </row>
    <row r="869" spans="35:46" x14ac:dyDescent="0.25">
      <c r="AI869" s="154"/>
      <c r="AJ869" s="154"/>
      <c r="AK869" s="154"/>
      <c r="AL869" s="154"/>
      <c r="AM869" s="154"/>
      <c r="AN869" s="154"/>
      <c r="AO869" s="154"/>
      <c r="AP869" s="154"/>
      <c r="AQ869" s="154"/>
      <c r="AR869" s="154"/>
      <c r="AS869" s="154"/>
      <c r="AT869" s="154"/>
    </row>
    <row r="870" spans="35:46" x14ac:dyDescent="0.25">
      <c r="AI870" s="154"/>
      <c r="AJ870" s="154"/>
      <c r="AK870" s="154"/>
      <c r="AL870" s="154"/>
      <c r="AM870" s="154"/>
      <c r="AN870" s="154"/>
      <c r="AO870" s="154"/>
      <c r="AP870" s="154"/>
      <c r="AQ870" s="154"/>
      <c r="AR870" s="154"/>
      <c r="AS870" s="154"/>
      <c r="AT870" s="154"/>
    </row>
    <row r="871" spans="35:46" x14ac:dyDescent="0.25">
      <c r="AI871" s="154"/>
      <c r="AJ871" s="154"/>
      <c r="AK871" s="154"/>
      <c r="AL871" s="154"/>
      <c r="AM871" s="154"/>
      <c r="AN871" s="154"/>
      <c r="AO871" s="154"/>
      <c r="AP871" s="154"/>
      <c r="AQ871" s="154"/>
      <c r="AR871" s="154"/>
      <c r="AS871" s="154"/>
      <c r="AT871" s="154"/>
    </row>
    <row r="872" spans="35:46" x14ac:dyDescent="0.25">
      <c r="AI872" s="154"/>
      <c r="AJ872" s="154"/>
      <c r="AK872" s="154"/>
      <c r="AL872" s="154"/>
      <c r="AM872" s="154"/>
      <c r="AN872" s="154"/>
      <c r="AO872" s="154"/>
      <c r="AP872" s="154"/>
      <c r="AQ872" s="154"/>
      <c r="AR872" s="154"/>
      <c r="AS872" s="154"/>
      <c r="AT872" s="154"/>
    </row>
    <row r="873" spans="35:46" x14ac:dyDescent="0.25">
      <c r="AI873" s="154"/>
      <c r="AJ873" s="154"/>
      <c r="AK873" s="154"/>
      <c r="AL873" s="154"/>
      <c r="AM873" s="154"/>
      <c r="AN873" s="154"/>
      <c r="AO873" s="154"/>
      <c r="AP873" s="154"/>
      <c r="AQ873" s="154"/>
      <c r="AR873" s="154"/>
      <c r="AS873" s="154"/>
      <c r="AT873" s="154"/>
    </row>
    <row r="874" spans="35:46" x14ac:dyDescent="0.25">
      <c r="AI874" s="154"/>
      <c r="AJ874" s="154"/>
      <c r="AK874" s="154"/>
      <c r="AL874" s="154"/>
      <c r="AM874" s="154"/>
      <c r="AN874" s="154"/>
      <c r="AO874" s="154"/>
      <c r="AP874" s="154"/>
      <c r="AQ874" s="154"/>
      <c r="AR874" s="154"/>
      <c r="AS874" s="154"/>
      <c r="AT874" s="154"/>
    </row>
    <row r="875" spans="35:46" x14ac:dyDescent="0.25">
      <c r="AI875" s="154"/>
      <c r="AJ875" s="154"/>
      <c r="AK875" s="154"/>
      <c r="AL875" s="154"/>
      <c r="AM875" s="154"/>
      <c r="AN875" s="154"/>
      <c r="AO875" s="154"/>
      <c r="AP875" s="154"/>
      <c r="AQ875" s="154"/>
      <c r="AR875" s="154"/>
      <c r="AS875" s="154"/>
      <c r="AT875" s="154"/>
    </row>
    <row r="876" spans="35:46" x14ac:dyDescent="0.25">
      <c r="AI876" s="154"/>
      <c r="AJ876" s="154"/>
      <c r="AK876" s="154"/>
      <c r="AL876" s="154"/>
      <c r="AM876" s="154"/>
      <c r="AN876" s="154"/>
      <c r="AO876" s="154"/>
      <c r="AP876" s="154"/>
      <c r="AQ876" s="154"/>
      <c r="AR876" s="154"/>
      <c r="AS876" s="154"/>
      <c r="AT876" s="154"/>
    </row>
    <row r="877" spans="35:46" x14ac:dyDescent="0.25">
      <c r="AI877" s="154"/>
      <c r="AJ877" s="154"/>
      <c r="AK877" s="154"/>
      <c r="AL877" s="154"/>
      <c r="AM877" s="154"/>
      <c r="AN877" s="154"/>
      <c r="AO877" s="154"/>
      <c r="AP877" s="154"/>
      <c r="AQ877" s="154"/>
      <c r="AR877" s="154"/>
      <c r="AS877" s="154"/>
      <c r="AT877" s="154"/>
    </row>
    <row r="878" spans="35:46" x14ac:dyDescent="0.25">
      <c r="AI878" s="154"/>
      <c r="AJ878" s="154"/>
      <c r="AK878" s="154"/>
      <c r="AL878" s="154"/>
      <c r="AM878" s="154"/>
      <c r="AN878" s="154"/>
      <c r="AO878" s="154"/>
      <c r="AP878" s="154"/>
      <c r="AQ878" s="154"/>
      <c r="AR878" s="154"/>
      <c r="AS878" s="154"/>
      <c r="AT878" s="154"/>
    </row>
    <row r="879" spans="35:46" x14ac:dyDescent="0.25">
      <c r="AI879" s="154"/>
      <c r="AJ879" s="154"/>
      <c r="AK879" s="154"/>
      <c r="AL879" s="154"/>
      <c r="AM879" s="154"/>
      <c r="AN879" s="154"/>
      <c r="AO879" s="154"/>
      <c r="AP879" s="154"/>
      <c r="AQ879" s="154"/>
      <c r="AR879" s="154"/>
      <c r="AS879" s="154"/>
      <c r="AT879" s="154"/>
    </row>
    <row r="880" spans="35:46" x14ac:dyDescent="0.25">
      <c r="AI880" s="154"/>
      <c r="AJ880" s="154"/>
      <c r="AK880" s="154"/>
      <c r="AL880" s="154"/>
      <c r="AM880" s="154"/>
      <c r="AN880" s="154"/>
      <c r="AO880" s="154"/>
      <c r="AP880" s="154"/>
      <c r="AQ880" s="154"/>
      <c r="AR880" s="154"/>
      <c r="AS880" s="154"/>
      <c r="AT880" s="154"/>
    </row>
    <row r="881" spans="35:46" x14ac:dyDescent="0.25">
      <c r="AI881" s="154"/>
      <c r="AJ881" s="154"/>
      <c r="AK881" s="154"/>
      <c r="AL881" s="154"/>
      <c r="AM881" s="154"/>
      <c r="AN881" s="154"/>
      <c r="AO881" s="154"/>
      <c r="AP881" s="154"/>
      <c r="AQ881" s="154"/>
      <c r="AR881" s="154"/>
      <c r="AS881" s="154"/>
      <c r="AT881" s="154"/>
    </row>
    <row r="882" spans="35:46" x14ac:dyDescent="0.25">
      <c r="AI882" s="154"/>
      <c r="AJ882" s="154"/>
      <c r="AK882" s="154"/>
      <c r="AL882" s="154"/>
      <c r="AM882" s="154"/>
      <c r="AN882" s="154"/>
      <c r="AO882" s="154"/>
      <c r="AP882" s="154"/>
      <c r="AQ882" s="154"/>
      <c r="AR882" s="154"/>
      <c r="AS882" s="154"/>
      <c r="AT882" s="154"/>
    </row>
    <row r="883" spans="35:46" x14ac:dyDescent="0.25">
      <c r="AI883" s="154"/>
      <c r="AJ883" s="154"/>
      <c r="AK883" s="154"/>
      <c r="AL883" s="154"/>
      <c r="AM883" s="154"/>
      <c r="AN883" s="154"/>
      <c r="AO883" s="154"/>
      <c r="AP883" s="154"/>
      <c r="AQ883" s="154"/>
      <c r="AR883" s="154"/>
      <c r="AS883" s="154"/>
      <c r="AT883" s="154"/>
    </row>
    <row r="884" spans="35:46" x14ac:dyDescent="0.25">
      <c r="AI884" s="154"/>
      <c r="AJ884" s="154"/>
      <c r="AK884" s="154"/>
      <c r="AL884" s="154"/>
      <c r="AM884" s="154"/>
      <c r="AN884" s="154"/>
      <c r="AO884" s="154"/>
      <c r="AP884" s="154"/>
      <c r="AQ884" s="154"/>
      <c r="AR884" s="154"/>
      <c r="AS884" s="154"/>
      <c r="AT884" s="154"/>
    </row>
    <row r="885" spans="35:46" x14ac:dyDescent="0.25">
      <c r="AI885" s="154"/>
      <c r="AJ885" s="154"/>
      <c r="AK885" s="154"/>
      <c r="AL885" s="154"/>
      <c r="AM885" s="154"/>
      <c r="AN885" s="154"/>
      <c r="AO885" s="154"/>
      <c r="AP885" s="154"/>
      <c r="AQ885" s="154"/>
      <c r="AR885" s="154"/>
      <c r="AS885" s="154"/>
      <c r="AT885" s="154"/>
    </row>
    <row r="886" spans="35:46" x14ac:dyDescent="0.25">
      <c r="AI886" s="154"/>
      <c r="AJ886" s="154"/>
      <c r="AK886" s="154"/>
      <c r="AL886" s="154"/>
      <c r="AM886" s="154"/>
      <c r="AN886" s="154"/>
      <c r="AO886" s="154"/>
      <c r="AP886" s="154"/>
      <c r="AQ886" s="154"/>
      <c r="AR886" s="154"/>
      <c r="AS886" s="154"/>
      <c r="AT886" s="154"/>
    </row>
    <row r="887" spans="35:46" x14ac:dyDescent="0.25">
      <c r="AI887" s="154"/>
      <c r="AJ887" s="154"/>
      <c r="AK887" s="154"/>
      <c r="AL887" s="154"/>
      <c r="AM887" s="154"/>
      <c r="AN887" s="154"/>
      <c r="AO887" s="154"/>
      <c r="AP887" s="154"/>
      <c r="AQ887" s="154"/>
      <c r="AR887" s="154"/>
      <c r="AS887" s="154"/>
      <c r="AT887" s="154"/>
    </row>
    <row r="888" spans="35:46" x14ac:dyDescent="0.25">
      <c r="AI888" s="154"/>
      <c r="AJ888" s="154"/>
      <c r="AK888" s="154"/>
      <c r="AL888" s="154"/>
      <c r="AM888" s="154"/>
      <c r="AN888" s="154"/>
      <c r="AO888" s="154"/>
      <c r="AP888" s="154"/>
      <c r="AQ888" s="154"/>
      <c r="AR888" s="154"/>
      <c r="AS888" s="154"/>
      <c r="AT888" s="154"/>
    </row>
    <row r="889" spans="35:46" x14ac:dyDescent="0.25">
      <c r="AI889" s="154"/>
      <c r="AJ889" s="154"/>
      <c r="AK889" s="154"/>
      <c r="AL889" s="154"/>
      <c r="AM889" s="154"/>
      <c r="AN889" s="154"/>
      <c r="AO889" s="154"/>
      <c r="AP889" s="154"/>
      <c r="AQ889" s="154"/>
      <c r="AR889" s="154"/>
      <c r="AS889" s="154"/>
      <c r="AT889" s="154"/>
    </row>
    <row r="890" spans="35:46" x14ac:dyDescent="0.25">
      <c r="AI890" s="154"/>
      <c r="AJ890" s="154"/>
      <c r="AK890" s="154"/>
      <c r="AL890" s="154"/>
      <c r="AM890" s="154"/>
      <c r="AN890" s="154"/>
      <c r="AO890" s="154"/>
      <c r="AP890" s="154"/>
      <c r="AQ890" s="154"/>
      <c r="AR890" s="154"/>
      <c r="AS890" s="154"/>
      <c r="AT890" s="154"/>
    </row>
    <row r="891" spans="35:46" x14ac:dyDescent="0.25">
      <c r="AI891" s="154"/>
      <c r="AJ891" s="154"/>
      <c r="AK891" s="154"/>
      <c r="AL891" s="154"/>
      <c r="AM891" s="154"/>
      <c r="AN891" s="154"/>
      <c r="AO891" s="154"/>
      <c r="AP891" s="154"/>
      <c r="AQ891" s="154"/>
      <c r="AR891" s="154"/>
      <c r="AS891" s="154"/>
      <c r="AT891" s="154"/>
    </row>
    <row r="892" spans="35:46" x14ac:dyDescent="0.25">
      <c r="AI892" s="154"/>
      <c r="AJ892" s="154"/>
      <c r="AK892" s="154"/>
      <c r="AL892" s="154"/>
      <c r="AM892" s="154"/>
      <c r="AN892" s="154"/>
      <c r="AO892" s="154"/>
      <c r="AP892" s="154"/>
      <c r="AQ892" s="154"/>
      <c r="AR892" s="154"/>
      <c r="AS892" s="154"/>
      <c r="AT892" s="154"/>
    </row>
    <row r="893" spans="35:46" x14ac:dyDescent="0.25">
      <c r="AI893" s="154"/>
      <c r="AJ893" s="154"/>
      <c r="AK893" s="154"/>
      <c r="AL893" s="154"/>
      <c r="AM893" s="154"/>
      <c r="AN893" s="154"/>
      <c r="AO893" s="154"/>
      <c r="AP893" s="154"/>
      <c r="AQ893" s="154"/>
      <c r="AR893" s="154"/>
      <c r="AS893" s="154"/>
      <c r="AT893" s="154"/>
    </row>
    <row r="894" spans="35:46" x14ac:dyDescent="0.25">
      <c r="AI894" s="154"/>
      <c r="AJ894" s="154"/>
      <c r="AK894" s="154"/>
      <c r="AL894" s="154"/>
      <c r="AM894" s="154"/>
      <c r="AN894" s="154"/>
      <c r="AO894" s="154"/>
      <c r="AP894" s="154"/>
      <c r="AQ894" s="154"/>
      <c r="AR894" s="154"/>
      <c r="AS894" s="154"/>
      <c r="AT894" s="154"/>
    </row>
    <row r="895" spans="35:46" x14ac:dyDescent="0.25">
      <c r="AI895" s="154"/>
      <c r="AJ895" s="154"/>
      <c r="AK895" s="154"/>
      <c r="AL895" s="154"/>
      <c r="AM895" s="154"/>
      <c r="AN895" s="154"/>
      <c r="AO895" s="154"/>
      <c r="AP895" s="154"/>
      <c r="AQ895" s="154"/>
      <c r="AR895" s="154"/>
      <c r="AS895" s="154"/>
      <c r="AT895" s="154"/>
    </row>
    <row r="896" spans="35:46" x14ac:dyDescent="0.25">
      <c r="AI896" s="154"/>
      <c r="AJ896" s="154"/>
      <c r="AK896" s="154"/>
      <c r="AL896" s="154"/>
      <c r="AM896" s="154"/>
      <c r="AN896" s="154"/>
      <c r="AO896" s="154"/>
      <c r="AP896" s="154"/>
      <c r="AQ896" s="154"/>
      <c r="AR896" s="154"/>
      <c r="AS896" s="154"/>
      <c r="AT896" s="154"/>
    </row>
    <row r="897" spans="35:46" x14ac:dyDescent="0.25">
      <c r="AI897" s="154"/>
      <c r="AJ897" s="154"/>
      <c r="AK897" s="154"/>
      <c r="AL897" s="154"/>
      <c r="AM897" s="154"/>
      <c r="AN897" s="154"/>
      <c r="AO897" s="154"/>
      <c r="AP897" s="154"/>
      <c r="AQ897" s="154"/>
      <c r="AR897" s="154"/>
      <c r="AS897" s="154"/>
      <c r="AT897" s="154"/>
    </row>
    <row r="898" spans="35:46" x14ac:dyDescent="0.25">
      <c r="AI898" s="154"/>
      <c r="AJ898" s="154"/>
      <c r="AK898" s="154"/>
      <c r="AL898" s="154"/>
      <c r="AM898" s="154"/>
      <c r="AN898" s="154"/>
      <c r="AO898" s="154"/>
      <c r="AP898" s="154"/>
      <c r="AQ898" s="154"/>
      <c r="AR898" s="154"/>
      <c r="AS898" s="154"/>
      <c r="AT898" s="154"/>
    </row>
    <row r="899" spans="35:46" x14ac:dyDescent="0.25">
      <c r="AI899" s="154"/>
      <c r="AJ899" s="154"/>
      <c r="AK899" s="154"/>
      <c r="AL899" s="154"/>
      <c r="AM899" s="154"/>
      <c r="AN899" s="154"/>
      <c r="AO899" s="154"/>
      <c r="AP899" s="154"/>
      <c r="AQ899" s="154"/>
      <c r="AR899" s="154"/>
      <c r="AS899" s="154"/>
      <c r="AT899" s="154"/>
    </row>
    <row r="900" spans="35:46" x14ac:dyDescent="0.25">
      <c r="AI900" s="154"/>
      <c r="AJ900" s="154"/>
      <c r="AK900" s="154"/>
      <c r="AL900" s="154"/>
      <c r="AM900" s="154"/>
      <c r="AN900" s="154"/>
      <c r="AO900" s="154"/>
      <c r="AP900" s="154"/>
      <c r="AQ900" s="154"/>
      <c r="AR900" s="154"/>
      <c r="AS900" s="154"/>
      <c r="AT900" s="154"/>
    </row>
    <row r="901" spans="35:46" x14ac:dyDescent="0.25">
      <c r="AI901" s="154"/>
      <c r="AJ901" s="154"/>
      <c r="AK901" s="154"/>
      <c r="AL901" s="154"/>
      <c r="AM901" s="154"/>
      <c r="AN901" s="154"/>
      <c r="AO901" s="154"/>
      <c r="AP901" s="154"/>
      <c r="AQ901" s="154"/>
      <c r="AR901" s="154"/>
      <c r="AS901" s="154"/>
      <c r="AT901" s="154"/>
    </row>
    <row r="902" spans="35:46" x14ac:dyDescent="0.25">
      <c r="AI902" s="154"/>
      <c r="AJ902" s="154"/>
      <c r="AK902" s="154"/>
      <c r="AL902" s="154"/>
      <c r="AM902" s="154"/>
      <c r="AN902" s="154"/>
      <c r="AO902" s="154"/>
      <c r="AP902" s="154"/>
      <c r="AQ902" s="154"/>
      <c r="AR902" s="154"/>
      <c r="AS902" s="154"/>
      <c r="AT902" s="154"/>
    </row>
    <row r="903" spans="35:46" x14ac:dyDescent="0.25">
      <c r="AI903" s="154"/>
      <c r="AJ903" s="154"/>
      <c r="AK903" s="154"/>
      <c r="AL903" s="154"/>
      <c r="AM903" s="154"/>
      <c r="AN903" s="154"/>
      <c r="AO903" s="154"/>
      <c r="AP903" s="154"/>
      <c r="AQ903" s="154"/>
      <c r="AR903" s="154"/>
      <c r="AS903" s="154"/>
      <c r="AT903" s="154"/>
    </row>
    <row r="904" spans="35:46" x14ac:dyDescent="0.25">
      <c r="AI904" s="154"/>
      <c r="AJ904" s="154"/>
      <c r="AK904" s="154"/>
      <c r="AL904" s="154"/>
      <c r="AM904" s="154"/>
      <c r="AN904" s="154"/>
      <c r="AO904" s="154"/>
      <c r="AP904" s="154"/>
      <c r="AQ904" s="154"/>
      <c r="AR904" s="154"/>
      <c r="AS904" s="154"/>
      <c r="AT904" s="154"/>
    </row>
    <row r="905" spans="35:46" x14ac:dyDescent="0.25">
      <c r="AI905" s="154"/>
      <c r="AJ905" s="154"/>
      <c r="AK905" s="154"/>
      <c r="AL905" s="154"/>
      <c r="AM905" s="154"/>
      <c r="AN905" s="154"/>
      <c r="AO905" s="154"/>
      <c r="AP905" s="154"/>
      <c r="AQ905" s="154"/>
      <c r="AR905" s="154"/>
      <c r="AS905" s="154"/>
      <c r="AT905" s="154"/>
    </row>
    <row r="906" spans="35:46" x14ac:dyDescent="0.25">
      <c r="AI906" s="154"/>
      <c r="AJ906" s="154"/>
      <c r="AK906" s="154"/>
      <c r="AL906" s="154"/>
      <c r="AM906" s="154"/>
      <c r="AN906" s="154"/>
      <c r="AO906" s="154"/>
      <c r="AP906" s="154"/>
      <c r="AQ906" s="154"/>
      <c r="AR906" s="154"/>
      <c r="AS906" s="154"/>
      <c r="AT906" s="154"/>
    </row>
    <row r="907" spans="35:46" x14ac:dyDescent="0.25">
      <c r="AI907" s="154"/>
      <c r="AJ907" s="154"/>
      <c r="AK907" s="154"/>
      <c r="AL907" s="154"/>
      <c r="AM907" s="154"/>
      <c r="AN907" s="154"/>
      <c r="AO907" s="154"/>
      <c r="AP907" s="154"/>
      <c r="AQ907" s="154"/>
      <c r="AR907" s="154"/>
      <c r="AS907" s="154"/>
      <c r="AT907" s="154"/>
    </row>
    <row r="908" spans="35:46" x14ac:dyDescent="0.25">
      <c r="AI908" s="154"/>
      <c r="AJ908" s="154"/>
      <c r="AK908" s="154"/>
      <c r="AL908" s="154"/>
      <c r="AM908" s="154"/>
      <c r="AN908" s="154"/>
      <c r="AO908" s="154"/>
      <c r="AP908" s="154"/>
      <c r="AQ908" s="154"/>
      <c r="AR908" s="154"/>
      <c r="AS908" s="154"/>
      <c r="AT908" s="154"/>
    </row>
    <row r="909" spans="35:46" x14ac:dyDescent="0.25">
      <c r="AI909" s="154"/>
      <c r="AJ909" s="154"/>
      <c r="AK909" s="154"/>
      <c r="AL909" s="154"/>
      <c r="AM909" s="154"/>
      <c r="AN909" s="154"/>
      <c r="AO909" s="154"/>
      <c r="AP909" s="154"/>
      <c r="AQ909" s="154"/>
      <c r="AR909" s="154"/>
      <c r="AS909" s="154"/>
      <c r="AT909" s="154"/>
    </row>
    <row r="910" spans="35:46" x14ac:dyDescent="0.25">
      <c r="AI910" s="154"/>
      <c r="AJ910" s="154"/>
      <c r="AK910" s="154"/>
      <c r="AL910" s="154"/>
      <c r="AM910" s="154"/>
      <c r="AN910" s="154"/>
      <c r="AO910" s="154"/>
      <c r="AP910" s="154"/>
      <c r="AQ910" s="154"/>
      <c r="AR910" s="154"/>
      <c r="AS910" s="154"/>
      <c r="AT910" s="154"/>
    </row>
    <row r="911" spans="35:46" x14ac:dyDescent="0.25">
      <c r="AI911" s="154"/>
      <c r="AJ911" s="154"/>
      <c r="AK911" s="154"/>
      <c r="AL911" s="154"/>
      <c r="AM911" s="154"/>
      <c r="AN911" s="154"/>
      <c r="AO911" s="154"/>
      <c r="AP911" s="154"/>
      <c r="AQ911" s="154"/>
      <c r="AR911" s="154"/>
      <c r="AS911" s="154"/>
      <c r="AT911" s="154"/>
    </row>
    <row r="912" spans="35:46" x14ac:dyDescent="0.25">
      <c r="AI912" s="154"/>
      <c r="AJ912" s="154"/>
      <c r="AK912" s="154"/>
      <c r="AL912" s="154"/>
      <c r="AM912" s="154"/>
      <c r="AN912" s="154"/>
      <c r="AO912" s="154"/>
      <c r="AP912" s="154"/>
      <c r="AQ912" s="154"/>
      <c r="AR912" s="154"/>
      <c r="AS912" s="154"/>
      <c r="AT912" s="154"/>
    </row>
    <row r="913" spans="35:46" x14ac:dyDescent="0.25">
      <c r="AI913" s="154"/>
      <c r="AJ913" s="154"/>
      <c r="AK913" s="154"/>
      <c r="AL913" s="154"/>
      <c r="AM913" s="154"/>
      <c r="AN913" s="154"/>
      <c r="AO913" s="154"/>
      <c r="AP913" s="154"/>
      <c r="AQ913" s="154"/>
      <c r="AR913" s="154"/>
      <c r="AS913" s="154"/>
      <c r="AT913" s="154"/>
    </row>
    <row r="914" spans="35:46" x14ac:dyDescent="0.25">
      <c r="AI914" s="154"/>
      <c r="AJ914" s="154"/>
      <c r="AK914" s="154"/>
      <c r="AL914" s="154"/>
      <c r="AM914" s="154"/>
      <c r="AN914" s="154"/>
      <c r="AO914" s="154"/>
      <c r="AP914" s="154"/>
      <c r="AQ914" s="154"/>
      <c r="AR914" s="154"/>
      <c r="AS914" s="154"/>
      <c r="AT914" s="154"/>
    </row>
    <row r="915" spans="35:46" x14ac:dyDescent="0.25">
      <c r="AI915" s="154"/>
      <c r="AJ915" s="154"/>
      <c r="AK915" s="154"/>
      <c r="AL915" s="154"/>
      <c r="AM915" s="154"/>
      <c r="AN915" s="154"/>
      <c r="AO915" s="154"/>
      <c r="AP915" s="154"/>
      <c r="AQ915" s="154"/>
      <c r="AR915" s="154"/>
      <c r="AS915" s="154"/>
      <c r="AT915" s="154"/>
    </row>
    <row r="916" spans="35:46" x14ac:dyDescent="0.25">
      <c r="AI916" s="154"/>
      <c r="AJ916" s="154"/>
      <c r="AK916" s="154"/>
      <c r="AL916" s="154"/>
      <c r="AM916" s="154"/>
      <c r="AN916" s="154"/>
      <c r="AO916" s="154"/>
      <c r="AP916" s="154"/>
      <c r="AQ916" s="154"/>
      <c r="AR916" s="154"/>
      <c r="AS916" s="154"/>
      <c r="AT916" s="154"/>
    </row>
    <row r="917" spans="35:46" x14ac:dyDescent="0.25">
      <c r="AI917" s="154"/>
      <c r="AJ917" s="154"/>
      <c r="AK917" s="154"/>
      <c r="AL917" s="154"/>
      <c r="AM917" s="154"/>
      <c r="AN917" s="154"/>
      <c r="AO917" s="154"/>
      <c r="AP917" s="154"/>
      <c r="AQ917" s="154"/>
      <c r="AR917" s="154"/>
      <c r="AS917" s="154"/>
      <c r="AT917" s="154"/>
    </row>
    <row r="918" spans="35:46" x14ac:dyDescent="0.25">
      <c r="AI918" s="154"/>
      <c r="AJ918" s="154"/>
      <c r="AK918" s="154"/>
      <c r="AL918" s="154"/>
      <c r="AM918" s="154"/>
      <c r="AN918" s="154"/>
      <c r="AO918" s="154"/>
      <c r="AP918" s="154"/>
      <c r="AQ918" s="154"/>
      <c r="AR918" s="154"/>
      <c r="AS918" s="154"/>
      <c r="AT918" s="154"/>
    </row>
    <row r="919" spans="35:46" x14ac:dyDescent="0.25">
      <c r="AI919" s="154"/>
      <c r="AJ919" s="154"/>
      <c r="AK919" s="154"/>
      <c r="AL919" s="154"/>
      <c r="AM919" s="154"/>
      <c r="AN919" s="154"/>
      <c r="AO919" s="154"/>
      <c r="AP919" s="154"/>
      <c r="AQ919" s="154"/>
      <c r="AR919" s="154"/>
      <c r="AS919" s="154"/>
      <c r="AT919" s="154"/>
    </row>
    <row r="920" spans="35:46" x14ac:dyDescent="0.25">
      <c r="AI920" s="154"/>
      <c r="AJ920" s="154"/>
      <c r="AK920" s="154"/>
      <c r="AL920" s="154"/>
      <c r="AM920" s="154"/>
      <c r="AN920" s="154"/>
      <c r="AO920" s="154"/>
      <c r="AP920" s="154"/>
      <c r="AQ920" s="154"/>
      <c r="AR920" s="154"/>
      <c r="AS920" s="154"/>
      <c r="AT920" s="154"/>
    </row>
    <row r="921" spans="35:46" x14ac:dyDescent="0.25">
      <c r="AI921" s="154"/>
      <c r="AJ921" s="154"/>
      <c r="AK921" s="154"/>
      <c r="AL921" s="154"/>
      <c r="AM921" s="154"/>
      <c r="AN921" s="154"/>
      <c r="AO921" s="154"/>
      <c r="AP921" s="154"/>
      <c r="AQ921" s="154"/>
      <c r="AR921" s="154"/>
      <c r="AS921" s="154"/>
      <c r="AT921" s="154"/>
    </row>
    <row r="922" spans="35:46" x14ac:dyDescent="0.25">
      <c r="AI922" s="154"/>
      <c r="AJ922" s="154"/>
      <c r="AK922" s="154"/>
      <c r="AL922" s="154"/>
      <c r="AM922" s="154"/>
      <c r="AN922" s="154"/>
      <c r="AO922" s="154"/>
      <c r="AP922" s="154"/>
      <c r="AQ922" s="154"/>
      <c r="AR922" s="154"/>
      <c r="AS922" s="154"/>
      <c r="AT922" s="154"/>
    </row>
    <row r="923" spans="35:46" x14ac:dyDescent="0.25">
      <c r="AI923" s="154"/>
      <c r="AJ923" s="154"/>
      <c r="AK923" s="154"/>
      <c r="AL923" s="154"/>
      <c r="AM923" s="154"/>
      <c r="AN923" s="154"/>
      <c r="AO923" s="154"/>
      <c r="AP923" s="154"/>
      <c r="AQ923" s="154"/>
      <c r="AR923" s="154"/>
      <c r="AS923" s="154"/>
      <c r="AT923" s="154"/>
    </row>
    <row r="924" spans="35:46" x14ac:dyDescent="0.25">
      <c r="AI924" s="154"/>
      <c r="AJ924" s="154"/>
      <c r="AK924" s="154"/>
      <c r="AL924" s="154"/>
      <c r="AM924" s="154"/>
      <c r="AN924" s="154"/>
      <c r="AO924" s="154"/>
      <c r="AP924" s="154"/>
      <c r="AQ924" s="154"/>
      <c r="AR924" s="154"/>
      <c r="AS924" s="154"/>
      <c r="AT924" s="154"/>
    </row>
    <row r="925" spans="35:46" x14ac:dyDescent="0.25">
      <c r="AI925" s="154"/>
      <c r="AJ925" s="154"/>
      <c r="AK925" s="154"/>
      <c r="AL925" s="154"/>
      <c r="AM925" s="154"/>
      <c r="AN925" s="154"/>
      <c r="AO925" s="154"/>
      <c r="AP925" s="154"/>
      <c r="AQ925" s="154"/>
      <c r="AR925" s="154"/>
      <c r="AS925" s="154"/>
      <c r="AT925" s="154"/>
    </row>
    <row r="926" spans="35:46" x14ac:dyDescent="0.25">
      <c r="AI926" s="154"/>
      <c r="AJ926" s="154"/>
      <c r="AK926" s="154"/>
      <c r="AL926" s="154"/>
      <c r="AM926" s="154"/>
      <c r="AN926" s="154"/>
      <c r="AO926" s="154"/>
      <c r="AP926" s="154"/>
      <c r="AQ926" s="154"/>
      <c r="AR926" s="154"/>
      <c r="AS926" s="154"/>
      <c r="AT926" s="154"/>
    </row>
    <row r="927" spans="35:46" x14ac:dyDescent="0.25">
      <c r="AI927" s="154"/>
      <c r="AJ927" s="154"/>
      <c r="AK927" s="154"/>
      <c r="AL927" s="154"/>
      <c r="AM927" s="154"/>
      <c r="AN927" s="154"/>
      <c r="AO927" s="154"/>
      <c r="AP927" s="154"/>
      <c r="AQ927" s="154"/>
      <c r="AR927" s="154"/>
      <c r="AS927" s="154"/>
      <c r="AT927" s="154"/>
    </row>
    <row r="928" spans="35:46" x14ac:dyDescent="0.25">
      <c r="AI928" s="154"/>
      <c r="AJ928" s="154"/>
      <c r="AK928" s="154"/>
      <c r="AL928" s="154"/>
      <c r="AM928" s="154"/>
      <c r="AN928" s="154"/>
      <c r="AO928" s="154"/>
      <c r="AP928" s="154"/>
      <c r="AQ928" s="154"/>
      <c r="AR928" s="154"/>
      <c r="AS928" s="154"/>
      <c r="AT928" s="154"/>
    </row>
    <row r="929" spans="35:46" x14ac:dyDescent="0.25">
      <c r="AI929" s="154"/>
      <c r="AJ929" s="154"/>
      <c r="AK929" s="154"/>
      <c r="AL929" s="154"/>
      <c r="AM929" s="154"/>
      <c r="AN929" s="154"/>
      <c r="AO929" s="154"/>
      <c r="AP929" s="154"/>
      <c r="AQ929" s="154"/>
      <c r="AR929" s="154"/>
      <c r="AS929" s="154"/>
      <c r="AT929" s="154"/>
    </row>
    <row r="930" spans="35:46" x14ac:dyDescent="0.25">
      <c r="AI930" s="154"/>
      <c r="AJ930" s="154"/>
      <c r="AK930" s="154"/>
      <c r="AL930" s="154"/>
      <c r="AM930" s="154"/>
      <c r="AN930" s="154"/>
      <c r="AO930" s="154"/>
      <c r="AP930" s="154"/>
      <c r="AQ930" s="154"/>
      <c r="AR930" s="154"/>
      <c r="AS930" s="154"/>
      <c r="AT930" s="154"/>
    </row>
    <row r="931" spans="35:46" x14ac:dyDescent="0.25">
      <c r="AI931" s="154"/>
      <c r="AJ931" s="154"/>
      <c r="AK931" s="154"/>
      <c r="AL931" s="154"/>
      <c r="AM931" s="154"/>
      <c r="AN931" s="154"/>
      <c r="AO931" s="154"/>
      <c r="AP931" s="154"/>
      <c r="AQ931" s="154"/>
      <c r="AR931" s="154"/>
      <c r="AS931" s="154"/>
      <c r="AT931" s="154"/>
    </row>
    <row r="932" spans="35:46" x14ac:dyDescent="0.25">
      <c r="AI932" s="154"/>
      <c r="AJ932" s="154"/>
      <c r="AK932" s="154"/>
      <c r="AL932" s="154"/>
      <c r="AM932" s="154"/>
      <c r="AN932" s="154"/>
      <c r="AO932" s="154"/>
      <c r="AP932" s="154"/>
      <c r="AQ932" s="154"/>
      <c r="AR932" s="154"/>
      <c r="AS932" s="154"/>
      <c r="AT932" s="154"/>
    </row>
    <row r="933" spans="35:46" x14ac:dyDescent="0.25">
      <c r="AI933" s="154"/>
      <c r="AJ933" s="154"/>
      <c r="AK933" s="154"/>
      <c r="AL933" s="154"/>
      <c r="AM933" s="154"/>
      <c r="AN933" s="154"/>
      <c r="AO933" s="154"/>
      <c r="AP933" s="154"/>
      <c r="AQ933" s="154"/>
      <c r="AR933" s="154"/>
      <c r="AS933" s="154"/>
      <c r="AT933" s="154"/>
    </row>
    <row r="934" spans="35:46" x14ac:dyDescent="0.25">
      <c r="AI934" s="154"/>
      <c r="AJ934" s="154"/>
      <c r="AK934" s="154"/>
      <c r="AL934" s="154"/>
      <c r="AM934" s="154"/>
      <c r="AN934" s="154"/>
      <c r="AO934" s="154"/>
      <c r="AP934" s="154"/>
      <c r="AQ934" s="154"/>
      <c r="AR934" s="154"/>
      <c r="AS934" s="154"/>
      <c r="AT934" s="154"/>
    </row>
    <row r="935" spans="35:46" x14ac:dyDescent="0.25">
      <c r="AI935" s="154"/>
      <c r="AJ935" s="154"/>
      <c r="AK935" s="154"/>
      <c r="AL935" s="154"/>
      <c r="AM935" s="154"/>
      <c r="AN935" s="154"/>
      <c r="AO935" s="154"/>
      <c r="AP935" s="154"/>
      <c r="AQ935" s="154"/>
      <c r="AR935" s="154"/>
      <c r="AS935" s="154"/>
      <c r="AT935" s="154"/>
    </row>
    <row r="936" spans="35:46" x14ac:dyDescent="0.25">
      <c r="AI936" s="154"/>
      <c r="AJ936" s="154"/>
      <c r="AK936" s="154"/>
      <c r="AL936" s="154"/>
      <c r="AM936" s="154"/>
      <c r="AN936" s="154"/>
      <c r="AO936" s="154"/>
      <c r="AP936" s="154"/>
      <c r="AQ936" s="154"/>
      <c r="AR936" s="154"/>
      <c r="AS936" s="154"/>
      <c r="AT936" s="154"/>
    </row>
    <row r="937" spans="35:46" x14ac:dyDescent="0.25">
      <c r="AI937" s="154"/>
      <c r="AJ937" s="154"/>
      <c r="AK937" s="154"/>
      <c r="AL937" s="154"/>
      <c r="AM937" s="154"/>
      <c r="AN937" s="154"/>
      <c r="AO937" s="154"/>
      <c r="AP937" s="154"/>
      <c r="AQ937" s="154"/>
      <c r="AR937" s="154"/>
      <c r="AS937" s="154"/>
      <c r="AT937" s="154"/>
    </row>
    <row r="938" spans="35:46" x14ac:dyDescent="0.25">
      <c r="AI938" s="154"/>
      <c r="AJ938" s="154"/>
      <c r="AK938" s="154"/>
      <c r="AL938" s="154"/>
      <c r="AM938" s="154"/>
      <c r="AN938" s="154"/>
      <c r="AO938" s="154"/>
      <c r="AP938" s="154"/>
      <c r="AQ938" s="154"/>
      <c r="AR938" s="154"/>
      <c r="AS938" s="154"/>
      <c r="AT938" s="154"/>
    </row>
    <row r="939" spans="35:46" x14ac:dyDescent="0.25">
      <c r="AI939" s="154"/>
      <c r="AJ939" s="154"/>
      <c r="AK939" s="154"/>
      <c r="AL939" s="154"/>
      <c r="AM939" s="154"/>
      <c r="AN939" s="154"/>
      <c r="AO939" s="154"/>
      <c r="AP939" s="154"/>
      <c r="AQ939" s="154"/>
      <c r="AR939" s="154"/>
      <c r="AS939" s="154"/>
      <c r="AT939" s="154"/>
    </row>
    <row r="940" spans="35:46" x14ac:dyDescent="0.25">
      <c r="AI940" s="154"/>
      <c r="AJ940" s="154"/>
      <c r="AK940" s="154"/>
      <c r="AL940" s="154"/>
      <c r="AM940" s="154"/>
      <c r="AN940" s="154"/>
      <c r="AO940" s="154"/>
      <c r="AP940" s="154"/>
      <c r="AQ940" s="154"/>
      <c r="AR940" s="154"/>
      <c r="AS940" s="154"/>
      <c r="AT940" s="154"/>
    </row>
    <row r="941" spans="35:46" x14ac:dyDescent="0.25">
      <c r="AI941" s="154"/>
      <c r="AJ941" s="154"/>
      <c r="AK941" s="154"/>
      <c r="AL941" s="154"/>
      <c r="AM941" s="154"/>
      <c r="AN941" s="154"/>
      <c r="AO941" s="154"/>
      <c r="AP941" s="154"/>
      <c r="AQ941" s="154"/>
      <c r="AR941" s="154"/>
      <c r="AS941" s="154"/>
      <c r="AT941" s="154"/>
    </row>
    <row r="942" spans="35:46" x14ac:dyDescent="0.25">
      <c r="AI942" s="154"/>
      <c r="AJ942" s="154"/>
      <c r="AK942" s="154"/>
      <c r="AL942" s="154"/>
      <c r="AM942" s="154"/>
      <c r="AN942" s="154"/>
      <c r="AO942" s="154"/>
      <c r="AP942" s="154"/>
      <c r="AQ942" s="154"/>
      <c r="AR942" s="154"/>
      <c r="AS942" s="154"/>
      <c r="AT942" s="154"/>
    </row>
    <row r="943" spans="35:46" x14ac:dyDescent="0.25">
      <c r="AI943" s="154"/>
      <c r="AJ943" s="154"/>
      <c r="AK943" s="154"/>
      <c r="AL943" s="154"/>
      <c r="AM943" s="154"/>
      <c r="AN943" s="154"/>
      <c r="AO943" s="154"/>
      <c r="AP943" s="154"/>
      <c r="AQ943" s="154"/>
      <c r="AR943" s="154"/>
      <c r="AS943" s="154"/>
      <c r="AT943" s="154"/>
    </row>
    <row r="944" spans="35:46" x14ac:dyDescent="0.25">
      <c r="AI944" s="154"/>
      <c r="AJ944" s="154"/>
      <c r="AK944" s="154"/>
      <c r="AL944" s="154"/>
      <c r="AM944" s="154"/>
      <c r="AN944" s="154"/>
      <c r="AO944" s="154"/>
      <c r="AP944" s="154"/>
      <c r="AQ944" s="154"/>
      <c r="AR944" s="154"/>
      <c r="AS944" s="154"/>
      <c r="AT944" s="154"/>
    </row>
    <row r="945" spans="35:46" x14ac:dyDescent="0.25">
      <c r="AI945" s="154"/>
      <c r="AJ945" s="154"/>
      <c r="AK945" s="154"/>
      <c r="AL945" s="154"/>
      <c r="AM945" s="154"/>
      <c r="AN945" s="154"/>
      <c r="AO945" s="154"/>
      <c r="AP945" s="154"/>
      <c r="AQ945" s="154"/>
      <c r="AR945" s="154"/>
      <c r="AS945" s="154"/>
      <c r="AT945" s="154"/>
    </row>
    <row r="946" spans="35:46" x14ac:dyDescent="0.25">
      <c r="AI946" s="154"/>
      <c r="AJ946" s="154"/>
      <c r="AK946" s="154"/>
      <c r="AL946" s="154"/>
      <c r="AM946" s="154"/>
      <c r="AN946" s="154"/>
      <c r="AO946" s="154"/>
      <c r="AP946" s="154"/>
      <c r="AQ946" s="154"/>
      <c r="AR946" s="154"/>
      <c r="AS946" s="154"/>
      <c r="AT946" s="154"/>
    </row>
    <row r="947" spans="35:46" x14ac:dyDescent="0.25">
      <c r="AI947" s="154"/>
      <c r="AJ947" s="154"/>
      <c r="AK947" s="154"/>
      <c r="AL947" s="154"/>
      <c r="AM947" s="154"/>
      <c r="AN947" s="154"/>
      <c r="AO947" s="154"/>
      <c r="AP947" s="154"/>
      <c r="AQ947" s="154"/>
      <c r="AR947" s="154"/>
      <c r="AS947" s="154"/>
      <c r="AT947" s="154"/>
    </row>
    <row r="948" spans="35:46" x14ac:dyDescent="0.25">
      <c r="AI948" s="154"/>
      <c r="AJ948" s="154"/>
      <c r="AK948" s="154"/>
      <c r="AL948" s="154"/>
      <c r="AM948" s="154"/>
      <c r="AN948" s="154"/>
      <c r="AO948" s="154"/>
      <c r="AP948" s="154"/>
      <c r="AQ948" s="154"/>
      <c r="AR948" s="154"/>
      <c r="AS948" s="154"/>
      <c r="AT948" s="154"/>
    </row>
    <row r="949" spans="35:46" x14ac:dyDescent="0.25">
      <c r="AI949" s="154"/>
      <c r="AJ949" s="154"/>
      <c r="AK949" s="154"/>
      <c r="AL949" s="154"/>
      <c r="AM949" s="154"/>
      <c r="AN949" s="154"/>
      <c r="AO949" s="154"/>
      <c r="AP949" s="154"/>
      <c r="AQ949" s="154"/>
      <c r="AR949" s="154"/>
      <c r="AS949" s="154"/>
      <c r="AT949" s="154"/>
    </row>
    <row r="950" spans="35:46" x14ac:dyDescent="0.25">
      <c r="AI950" s="154"/>
      <c r="AJ950" s="154"/>
      <c r="AK950" s="154"/>
      <c r="AL950" s="154"/>
      <c r="AM950" s="154"/>
      <c r="AN950" s="154"/>
      <c r="AO950" s="154"/>
      <c r="AP950" s="154"/>
      <c r="AQ950" s="154"/>
      <c r="AR950" s="154"/>
      <c r="AS950" s="154"/>
      <c r="AT950" s="154"/>
    </row>
    <row r="951" spans="35:46" x14ac:dyDescent="0.25">
      <c r="AI951" s="154"/>
      <c r="AJ951" s="154"/>
      <c r="AK951" s="154"/>
      <c r="AL951" s="154"/>
      <c r="AM951" s="154"/>
      <c r="AN951" s="154"/>
      <c r="AO951" s="154"/>
      <c r="AP951" s="154"/>
      <c r="AQ951" s="154"/>
      <c r="AR951" s="154"/>
      <c r="AS951" s="154"/>
      <c r="AT951" s="154"/>
    </row>
    <row r="952" spans="35:46" x14ac:dyDescent="0.25">
      <c r="AI952" s="154"/>
      <c r="AJ952" s="154"/>
      <c r="AK952" s="154"/>
      <c r="AL952" s="154"/>
      <c r="AM952" s="154"/>
      <c r="AN952" s="154"/>
      <c r="AO952" s="154"/>
      <c r="AP952" s="154"/>
      <c r="AQ952" s="154"/>
      <c r="AR952" s="154"/>
      <c r="AS952" s="154"/>
      <c r="AT952" s="154"/>
    </row>
    <row r="953" spans="35:46" x14ac:dyDescent="0.25">
      <c r="AI953" s="154"/>
      <c r="AJ953" s="154"/>
      <c r="AK953" s="154"/>
      <c r="AL953" s="154"/>
      <c r="AM953" s="154"/>
      <c r="AN953" s="154"/>
      <c r="AO953" s="154"/>
      <c r="AP953" s="154"/>
      <c r="AQ953" s="154"/>
      <c r="AR953" s="154"/>
      <c r="AS953" s="154"/>
      <c r="AT953" s="154"/>
    </row>
    <row r="954" spans="35:46" x14ac:dyDescent="0.25">
      <c r="AI954" s="154"/>
      <c r="AJ954" s="154"/>
      <c r="AK954" s="154"/>
      <c r="AL954" s="154"/>
      <c r="AM954" s="154"/>
      <c r="AN954" s="154"/>
      <c r="AO954" s="154"/>
      <c r="AP954" s="154"/>
      <c r="AQ954" s="154"/>
      <c r="AR954" s="154"/>
      <c r="AS954" s="154"/>
      <c r="AT954" s="154"/>
    </row>
    <row r="955" spans="35:46" x14ac:dyDescent="0.25">
      <c r="AI955" s="154"/>
      <c r="AJ955" s="154"/>
      <c r="AK955" s="154"/>
      <c r="AL955" s="154"/>
      <c r="AM955" s="154"/>
      <c r="AN955" s="154"/>
      <c r="AO955" s="154"/>
      <c r="AP955" s="154"/>
      <c r="AQ955" s="154"/>
      <c r="AR955" s="154"/>
      <c r="AS955" s="154"/>
      <c r="AT955" s="154"/>
    </row>
    <row r="956" spans="35:46" x14ac:dyDescent="0.25">
      <c r="AI956" s="154"/>
      <c r="AJ956" s="154"/>
      <c r="AK956" s="154"/>
      <c r="AL956" s="154"/>
      <c r="AM956" s="154"/>
      <c r="AN956" s="154"/>
      <c r="AO956" s="154"/>
      <c r="AP956" s="154"/>
      <c r="AQ956" s="154"/>
      <c r="AR956" s="154"/>
      <c r="AS956" s="154"/>
      <c r="AT956" s="154"/>
    </row>
    <row r="957" spans="35:46" x14ac:dyDescent="0.25">
      <c r="AI957" s="154"/>
      <c r="AJ957" s="154"/>
      <c r="AK957" s="154"/>
      <c r="AL957" s="154"/>
      <c r="AM957" s="154"/>
      <c r="AN957" s="154"/>
      <c r="AO957" s="154"/>
      <c r="AP957" s="154"/>
      <c r="AQ957" s="154"/>
      <c r="AR957" s="154"/>
      <c r="AS957" s="154"/>
      <c r="AT957" s="154"/>
    </row>
    <row r="958" spans="35:46" x14ac:dyDescent="0.25">
      <c r="AI958" s="154"/>
      <c r="AJ958" s="154"/>
      <c r="AK958" s="154"/>
      <c r="AL958" s="154"/>
      <c r="AM958" s="154"/>
      <c r="AN958" s="154"/>
      <c r="AO958" s="154"/>
      <c r="AP958" s="154"/>
      <c r="AQ958" s="154"/>
      <c r="AR958" s="154"/>
      <c r="AS958" s="154"/>
      <c r="AT958" s="154"/>
    </row>
    <row r="959" spans="35:46" x14ac:dyDescent="0.25">
      <c r="AI959" s="154"/>
      <c r="AJ959" s="154"/>
      <c r="AK959" s="154"/>
      <c r="AL959" s="154"/>
      <c r="AM959" s="154"/>
      <c r="AN959" s="154"/>
      <c r="AO959" s="154"/>
      <c r="AP959" s="154"/>
      <c r="AQ959" s="154"/>
      <c r="AR959" s="154"/>
      <c r="AS959" s="154"/>
      <c r="AT959" s="154"/>
    </row>
    <row r="960" spans="35:46" x14ac:dyDescent="0.25">
      <c r="AI960" s="154"/>
      <c r="AJ960" s="154"/>
      <c r="AK960" s="154"/>
      <c r="AL960" s="154"/>
      <c r="AM960" s="154"/>
      <c r="AN960" s="154"/>
      <c r="AO960" s="154"/>
      <c r="AP960" s="154"/>
      <c r="AQ960" s="154"/>
      <c r="AR960" s="154"/>
      <c r="AS960" s="154"/>
      <c r="AT960" s="154"/>
    </row>
    <row r="961" spans="35:46" x14ac:dyDescent="0.25">
      <c r="AI961" s="154"/>
      <c r="AJ961" s="154"/>
      <c r="AK961" s="154"/>
      <c r="AL961" s="154"/>
      <c r="AM961" s="154"/>
      <c r="AN961" s="154"/>
      <c r="AO961" s="154"/>
      <c r="AP961" s="154"/>
      <c r="AQ961" s="154"/>
      <c r="AR961" s="154"/>
      <c r="AS961" s="154"/>
      <c r="AT961" s="154"/>
    </row>
    <row r="962" spans="35:46" x14ac:dyDescent="0.25">
      <c r="AI962" s="154"/>
      <c r="AJ962" s="154"/>
      <c r="AK962" s="154"/>
      <c r="AL962" s="154"/>
      <c r="AM962" s="154"/>
      <c r="AN962" s="154"/>
      <c r="AO962" s="154"/>
      <c r="AP962" s="154"/>
      <c r="AQ962" s="154"/>
      <c r="AR962" s="154"/>
      <c r="AS962" s="154"/>
      <c r="AT962" s="154"/>
    </row>
    <row r="963" spans="35:46" x14ac:dyDescent="0.25">
      <c r="AI963" s="154"/>
      <c r="AJ963" s="154"/>
      <c r="AK963" s="154"/>
      <c r="AL963" s="154"/>
      <c r="AM963" s="154"/>
      <c r="AN963" s="154"/>
      <c r="AO963" s="154"/>
      <c r="AP963" s="154"/>
      <c r="AQ963" s="154"/>
      <c r="AR963" s="154"/>
      <c r="AS963" s="154"/>
      <c r="AT963" s="154"/>
    </row>
    <row r="964" spans="35:46" x14ac:dyDescent="0.25">
      <c r="AI964" s="154"/>
      <c r="AJ964" s="154"/>
      <c r="AK964" s="154"/>
      <c r="AL964" s="154"/>
      <c r="AM964" s="154"/>
      <c r="AN964" s="154"/>
      <c r="AO964" s="154"/>
      <c r="AP964" s="154"/>
      <c r="AQ964" s="154"/>
      <c r="AR964" s="154"/>
      <c r="AS964" s="154"/>
      <c r="AT964" s="154"/>
    </row>
    <row r="965" spans="35:46" x14ac:dyDescent="0.25">
      <c r="AI965" s="154"/>
      <c r="AJ965" s="154"/>
      <c r="AK965" s="154"/>
      <c r="AL965" s="154"/>
      <c r="AM965" s="154"/>
      <c r="AN965" s="154"/>
      <c r="AO965" s="154"/>
      <c r="AP965" s="154"/>
      <c r="AQ965" s="154"/>
      <c r="AR965" s="154"/>
      <c r="AS965" s="154"/>
      <c r="AT965" s="154"/>
    </row>
    <row r="966" spans="35:46" x14ac:dyDescent="0.25">
      <c r="AI966" s="154"/>
      <c r="AJ966" s="154"/>
      <c r="AK966" s="154"/>
      <c r="AL966" s="154"/>
      <c r="AM966" s="154"/>
      <c r="AN966" s="154"/>
      <c r="AO966" s="154"/>
      <c r="AP966" s="154"/>
      <c r="AQ966" s="154"/>
      <c r="AR966" s="154"/>
      <c r="AS966" s="154"/>
      <c r="AT966" s="154"/>
    </row>
    <row r="967" spans="35:46" x14ac:dyDescent="0.25">
      <c r="AI967" s="154"/>
      <c r="AJ967" s="154"/>
      <c r="AK967" s="154"/>
      <c r="AL967" s="154"/>
      <c r="AM967" s="154"/>
      <c r="AN967" s="154"/>
      <c r="AO967" s="154"/>
      <c r="AP967" s="154"/>
      <c r="AQ967" s="154"/>
      <c r="AR967" s="154"/>
      <c r="AS967" s="154"/>
      <c r="AT967" s="154"/>
    </row>
    <row r="968" spans="35:46" x14ac:dyDescent="0.25">
      <c r="AI968" s="154"/>
      <c r="AJ968" s="154"/>
      <c r="AK968" s="154"/>
      <c r="AL968" s="154"/>
      <c r="AM968" s="154"/>
      <c r="AN968" s="154"/>
      <c r="AO968" s="154"/>
      <c r="AP968" s="154"/>
      <c r="AQ968" s="154"/>
      <c r="AR968" s="154"/>
      <c r="AS968" s="154"/>
      <c r="AT968" s="154"/>
    </row>
    <row r="969" spans="35:46" x14ac:dyDescent="0.25">
      <c r="AI969" s="154"/>
      <c r="AJ969" s="154"/>
      <c r="AK969" s="154"/>
      <c r="AL969" s="154"/>
      <c r="AM969" s="154"/>
      <c r="AN969" s="154"/>
      <c r="AO969" s="154"/>
      <c r="AP969" s="154"/>
      <c r="AQ969" s="154"/>
      <c r="AR969" s="154"/>
      <c r="AS969" s="154"/>
      <c r="AT969" s="154"/>
    </row>
    <row r="970" spans="35:46" x14ac:dyDescent="0.25">
      <c r="AI970" s="154"/>
      <c r="AJ970" s="154"/>
      <c r="AK970" s="154"/>
      <c r="AL970" s="154"/>
      <c r="AM970" s="154"/>
      <c r="AN970" s="154"/>
      <c r="AO970" s="154"/>
      <c r="AP970" s="154"/>
      <c r="AQ970" s="154"/>
      <c r="AR970" s="154"/>
      <c r="AS970" s="154"/>
      <c r="AT970" s="154"/>
    </row>
    <row r="971" spans="35:46" x14ac:dyDescent="0.25">
      <c r="AI971" s="154"/>
      <c r="AJ971" s="154"/>
      <c r="AK971" s="154"/>
      <c r="AL971" s="154"/>
      <c r="AM971" s="154"/>
      <c r="AN971" s="154"/>
      <c r="AO971" s="154"/>
      <c r="AP971" s="154"/>
      <c r="AQ971" s="154"/>
      <c r="AR971" s="154"/>
      <c r="AS971" s="154"/>
      <c r="AT971" s="154"/>
    </row>
    <row r="972" spans="35:46" x14ac:dyDescent="0.25">
      <c r="AI972" s="154"/>
      <c r="AJ972" s="154"/>
      <c r="AK972" s="154"/>
      <c r="AL972" s="154"/>
      <c r="AM972" s="154"/>
      <c r="AN972" s="154"/>
      <c r="AO972" s="154"/>
      <c r="AP972" s="154"/>
      <c r="AQ972" s="154"/>
      <c r="AR972" s="154"/>
      <c r="AS972" s="154"/>
      <c r="AT972" s="154"/>
    </row>
    <row r="973" spans="35:46" x14ac:dyDescent="0.25">
      <c r="AI973" s="154"/>
      <c r="AJ973" s="154"/>
      <c r="AK973" s="154"/>
      <c r="AL973" s="154"/>
      <c r="AM973" s="154"/>
      <c r="AN973" s="154"/>
      <c r="AO973" s="154"/>
      <c r="AP973" s="154"/>
      <c r="AQ973" s="154"/>
      <c r="AR973" s="154"/>
      <c r="AS973" s="154"/>
      <c r="AT973" s="154"/>
    </row>
    <row r="974" spans="35:46" x14ac:dyDescent="0.25">
      <c r="AI974" s="154"/>
      <c r="AJ974" s="154"/>
      <c r="AK974" s="154"/>
      <c r="AL974" s="154"/>
      <c r="AM974" s="154"/>
      <c r="AN974" s="154"/>
      <c r="AO974" s="154"/>
      <c r="AP974" s="154"/>
      <c r="AQ974" s="154"/>
      <c r="AR974" s="154"/>
      <c r="AS974" s="154"/>
      <c r="AT974" s="154"/>
    </row>
    <row r="975" spans="35:46" x14ac:dyDescent="0.25">
      <c r="AI975" s="154"/>
      <c r="AJ975" s="154"/>
      <c r="AK975" s="154"/>
      <c r="AL975" s="154"/>
      <c r="AM975" s="154"/>
      <c r="AN975" s="154"/>
      <c r="AO975" s="154"/>
      <c r="AP975" s="154"/>
      <c r="AQ975" s="154"/>
      <c r="AR975" s="154"/>
      <c r="AS975" s="154"/>
      <c r="AT975" s="154"/>
    </row>
    <row r="976" spans="35:46" x14ac:dyDescent="0.25">
      <c r="AI976" s="154"/>
      <c r="AJ976" s="154"/>
      <c r="AK976" s="154"/>
      <c r="AL976" s="154"/>
      <c r="AM976" s="154"/>
      <c r="AN976" s="154"/>
      <c r="AO976" s="154"/>
      <c r="AP976" s="154"/>
      <c r="AQ976" s="154"/>
      <c r="AR976" s="154"/>
      <c r="AS976" s="154"/>
      <c r="AT976" s="154"/>
    </row>
    <row r="977" spans="35:46" x14ac:dyDescent="0.25">
      <c r="AI977" s="154"/>
      <c r="AJ977" s="154"/>
      <c r="AK977" s="154"/>
      <c r="AL977" s="154"/>
      <c r="AM977" s="154"/>
      <c r="AN977" s="154"/>
      <c r="AO977" s="154"/>
      <c r="AP977" s="154"/>
      <c r="AQ977" s="154"/>
      <c r="AR977" s="154"/>
      <c r="AS977" s="154"/>
      <c r="AT977" s="154"/>
    </row>
    <row r="978" spans="35:46" x14ac:dyDescent="0.25">
      <c r="AI978" s="154"/>
      <c r="AJ978" s="154"/>
      <c r="AK978" s="154"/>
      <c r="AL978" s="154"/>
      <c r="AM978" s="154"/>
      <c r="AN978" s="154"/>
      <c r="AO978" s="154"/>
      <c r="AP978" s="154"/>
      <c r="AQ978" s="154"/>
      <c r="AR978" s="154"/>
      <c r="AS978" s="154"/>
      <c r="AT978" s="154"/>
    </row>
    <row r="979" spans="35:46" x14ac:dyDescent="0.25">
      <c r="AI979" s="154"/>
      <c r="AJ979" s="154"/>
      <c r="AK979" s="154"/>
      <c r="AL979" s="154"/>
      <c r="AM979" s="154"/>
      <c r="AN979" s="154"/>
      <c r="AO979" s="154"/>
      <c r="AP979" s="154"/>
      <c r="AQ979" s="154"/>
      <c r="AR979" s="154"/>
      <c r="AS979" s="154"/>
      <c r="AT979" s="154"/>
    </row>
    <row r="980" spans="35:46" x14ac:dyDescent="0.25">
      <c r="AI980" s="154"/>
      <c r="AJ980" s="154"/>
      <c r="AK980" s="154"/>
      <c r="AL980" s="154"/>
      <c r="AM980" s="154"/>
      <c r="AN980" s="154"/>
      <c r="AO980" s="154"/>
      <c r="AP980" s="154"/>
      <c r="AQ980" s="154"/>
      <c r="AR980" s="154"/>
      <c r="AS980" s="154"/>
      <c r="AT980" s="154"/>
    </row>
    <row r="981" spans="35:46" x14ac:dyDescent="0.25">
      <c r="AI981" s="154"/>
      <c r="AJ981" s="154"/>
      <c r="AK981" s="154"/>
      <c r="AL981" s="154"/>
      <c r="AM981" s="154"/>
      <c r="AN981" s="154"/>
      <c r="AO981" s="154"/>
      <c r="AP981" s="154"/>
      <c r="AQ981" s="154"/>
      <c r="AR981" s="154"/>
      <c r="AS981" s="154"/>
      <c r="AT981" s="154"/>
    </row>
    <row r="982" spans="35:46" x14ac:dyDescent="0.25">
      <c r="AI982" s="154"/>
      <c r="AJ982" s="154"/>
      <c r="AK982" s="154"/>
      <c r="AL982" s="154"/>
      <c r="AM982" s="154"/>
      <c r="AN982" s="154"/>
      <c r="AO982" s="154"/>
      <c r="AP982" s="154"/>
      <c r="AQ982" s="154"/>
      <c r="AR982" s="154"/>
      <c r="AS982" s="154"/>
      <c r="AT982" s="154"/>
    </row>
    <row r="983" spans="35:46" x14ac:dyDescent="0.25">
      <c r="AI983" s="154"/>
      <c r="AJ983" s="154"/>
      <c r="AK983" s="154"/>
      <c r="AL983" s="154"/>
      <c r="AM983" s="154"/>
      <c r="AN983" s="154"/>
      <c r="AO983" s="154"/>
      <c r="AP983" s="154"/>
      <c r="AQ983" s="154"/>
      <c r="AR983" s="154"/>
      <c r="AS983" s="154"/>
      <c r="AT983" s="154"/>
    </row>
    <row r="984" spans="35:46" x14ac:dyDescent="0.25">
      <c r="AI984" s="154"/>
      <c r="AJ984" s="154"/>
      <c r="AK984" s="154"/>
      <c r="AL984" s="154"/>
      <c r="AM984" s="154"/>
      <c r="AN984" s="154"/>
      <c r="AO984" s="154"/>
      <c r="AP984" s="154"/>
      <c r="AQ984" s="154"/>
      <c r="AR984" s="154"/>
      <c r="AS984" s="154"/>
      <c r="AT984" s="154"/>
    </row>
    <row r="985" spans="35:46" x14ac:dyDescent="0.25">
      <c r="AI985" s="154"/>
      <c r="AJ985" s="154"/>
      <c r="AK985" s="154"/>
      <c r="AL985" s="154"/>
      <c r="AM985" s="154"/>
      <c r="AN985" s="154"/>
      <c r="AO985" s="154"/>
      <c r="AP985" s="154"/>
      <c r="AQ985" s="154"/>
      <c r="AR985" s="154"/>
      <c r="AS985" s="154"/>
      <c r="AT985" s="154"/>
    </row>
    <row r="986" spans="35:46" x14ac:dyDescent="0.25">
      <c r="AI986" s="154"/>
      <c r="AJ986" s="154"/>
      <c r="AK986" s="154"/>
      <c r="AL986" s="154"/>
      <c r="AM986" s="154"/>
      <c r="AN986" s="154"/>
      <c r="AO986" s="154"/>
      <c r="AP986" s="154"/>
      <c r="AQ986" s="154"/>
      <c r="AR986" s="154"/>
      <c r="AS986" s="154"/>
      <c r="AT986" s="154"/>
    </row>
    <row r="987" spans="35:46" x14ac:dyDescent="0.25">
      <c r="AI987" s="154"/>
      <c r="AJ987" s="154"/>
      <c r="AK987" s="154"/>
      <c r="AL987" s="154"/>
      <c r="AM987" s="154"/>
      <c r="AN987" s="154"/>
      <c r="AO987" s="154"/>
      <c r="AP987" s="154"/>
      <c r="AQ987" s="154"/>
      <c r="AR987" s="154"/>
      <c r="AS987" s="154"/>
      <c r="AT987" s="154"/>
    </row>
    <row r="988" spans="35:46" x14ac:dyDescent="0.25">
      <c r="AI988" s="154"/>
      <c r="AJ988" s="154"/>
      <c r="AK988" s="154"/>
      <c r="AL988" s="154"/>
      <c r="AM988" s="154"/>
      <c r="AN988" s="154"/>
      <c r="AO988" s="154"/>
      <c r="AP988" s="154"/>
      <c r="AQ988" s="154"/>
      <c r="AR988" s="154"/>
      <c r="AS988" s="154"/>
      <c r="AT988" s="154"/>
    </row>
    <row r="989" spans="35:46" x14ac:dyDescent="0.25">
      <c r="AI989" s="154"/>
      <c r="AJ989" s="154"/>
      <c r="AK989" s="154"/>
      <c r="AL989" s="154"/>
      <c r="AM989" s="154"/>
      <c r="AN989" s="154"/>
      <c r="AO989" s="154"/>
      <c r="AP989" s="154"/>
      <c r="AQ989" s="154"/>
      <c r="AR989" s="154"/>
      <c r="AS989" s="154"/>
      <c r="AT989" s="154"/>
    </row>
    <row r="990" spans="35:46" x14ac:dyDescent="0.25">
      <c r="AI990" s="154"/>
      <c r="AJ990" s="154"/>
      <c r="AK990" s="154"/>
      <c r="AL990" s="154"/>
      <c r="AM990" s="154"/>
      <c r="AN990" s="154"/>
      <c r="AO990" s="154"/>
      <c r="AP990" s="154"/>
      <c r="AQ990" s="154"/>
      <c r="AR990" s="154"/>
      <c r="AS990" s="154"/>
      <c r="AT990" s="154"/>
    </row>
    <row r="991" spans="35:46" x14ac:dyDescent="0.25">
      <c r="AI991" s="154"/>
      <c r="AJ991" s="154"/>
      <c r="AK991" s="154"/>
      <c r="AL991" s="154"/>
      <c r="AM991" s="154"/>
      <c r="AN991" s="154"/>
      <c r="AO991" s="154"/>
      <c r="AP991" s="154"/>
      <c r="AQ991" s="154"/>
      <c r="AR991" s="154"/>
      <c r="AS991" s="154"/>
      <c r="AT991" s="154"/>
    </row>
    <row r="992" spans="35:46" x14ac:dyDescent="0.25">
      <c r="AI992" s="154"/>
      <c r="AJ992" s="154"/>
      <c r="AK992" s="154"/>
      <c r="AL992" s="154"/>
      <c r="AM992" s="154"/>
      <c r="AN992" s="154"/>
      <c r="AO992" s="154"/>
      <c r="AP992" s="154"/>
      <c r="AQ992" s="154"/>
      <c r="AR992" s="154"/>
      <c r="AS992" s="154"/>
      <c r="AT992" s="154"/>
    </row>
    <row r="993" spans="35:46" x14ac:dyDescent="0.25">
      <c r="AI993" s="154"/>
      <c r="AJ993" s="154"/>
      <c r="AK993" s="154"/>
      <c r="AL993" s="154"/>
      <c r="AM993" s="154"/>
      <c r="AN993" s="154"/>
      <c r="AO993" s="154"/>
      <c r="AP993" s="154"/>
      <c r="AQ993" s="154"/>
      <c r="AR993" s="154"/>
      <c r="AS993" s="154"/>
      <c r="AT993" s="154"/>
    </row>
    <row r="994" spans="35:46" x14ac:dyDescent="0.25">
      <c r="AI994" s="154"/>
      <c r="AJ994" s="154"/>
      <c r="AK994" s="154"/>
      <c r="AL994" s="154"/>
      <c r="AM994" s="154"/>
      <c r="AN994" s="154"/>
      <c r="AO994" s="154"/>
      <c r="AP994" s="154"/>
      <c r="AQ994" s="154"/>
      <c r="AR994" s="154"/>
      <c r="AS994" s="154"/>
      <c r="AT994" s="154"/>
    </row>
    <row r="995" spans="35:46" x14ac:dyDescent="0.25">
      <c r="AI995" s="154"/>
      <c r="AJ995" s="154"/>
      <c r="AK995" s="154"/>
      <c r="AL995" s="154"/>
      <c r="AM995" s="154"/>
      <c r="AN995" s="154"/>
      <c r="AO995" s="154"/>
      <c r="AP995" s="154"/>
      <c r="AQ995" s="154"/>
      <c r="AR995" s="154"/>
      <c r="AS995" s="154"/>
      <c r="AT995" s="154"/>
    </row>
    <row r="996" spans="35:46" x14ac:dyDescent="0.25">
      <c r="AI996" s="154"/>
      <c r="AJ996" s="154"/>
      <c r="AK996" s="154"/>
      <c r="AL996" s="154"/>
      <c r="AM996" s="154"/>
      <c r="AN996" s="154"/>
      <c r="AO996" s="154"/>
      <c r="AP996" s="154"/>
      <c r="AQ996" s="154"/>
      <c r="AR996" s="154"/>
      <c r="AS996" s="154"/>
      <c r="AT996" s="154"/>
    </row>
    <row r="997" spans="35:46" x14ac:dyDescent="0.25">
      <c r="AI997" s="154"/>
      <c r="AJ997" s="154"/>
      <c r="AK997" s="154"/>
      <c r="AL997" s="154"/>
      <c r="AM997" s="154"/>
      <c r="AN997" s="154"/>
      <c r="AO997" s="154"/>
      <c r="AP997" s="154"/>
      <c r="AQ997" s="154"/>
      <c r="AR997" s="154"/>
      <c r="AS997" s="154"/>
      <c r="AT997" s="154"/>
    </row>
    <row r="998" spans="35:46" x14ac:dyDescent="0.25">
      <c r="AI998" s="154"/>
      <c r="AJ998" s="154"/>
      <c r="AK998" s="154"/>
      <c r="AL998" s="154"/>
      <c r="AM998" s="154"/>
      <c r="AN998" s="154"/>
      <c r="AO998" s="154"/>
      <c r="AP998" s="154"/>
      <c r="AQ998" s="154"/>
      <c r="AR998" s="154"/>
      <c r="AS998" s="154"/>
      <c r="AT998" s="154"/>
    </row>
    <row r="999" spans="35:46" x14ac:dyDescent="0.25">
      <c r="AI999" s="154"/>
      <c r="AJ999" s="154"/>
      <c r="AK999" s="154"/>
      <c r="AL999" s="154"/>
      <c r="AM999" s="154"/>
      <c r="AN999" s="154"/>
      <c r="AO999" s="154"/>
      <c r="AP999" s="154"/>
      <c r="AQ999" s="154"/>
      <c r="AR999" s="154"/>
      <c r="AS999" s="154"/>
      <c r="AT999" s="154"/>
    </row>
    <row r="1000" spans="35:46" x14ac:dyDescent="0.25">
      <c r="AI1000" s="154"/>
      <c r="AJ1000" s="154"/>
      <c r="AK1000" s="154"/>
      <c r="AL1000" s="154"/>
      <c r="AM1000" s="154"/>
      <c r="AN1000" s="154"/>
      <c r="AO1000" s="154"/>
      <c r="AP1000" s="154"/>
      <c r="AQ1000" s="154"/>
      <c r="AR1000" s="154"/>
      <c r="AS1000" s="154"/>
      <c r="AT1000" s="154"/>
    </row>
    <row r="1001" spans="35:46" x14ac:dyDescent="0.25">
      <c r="AI1001" s="154"/>
      <c r="AJ1001" s="154"/>
      <c r="AK1001" s="154"/>
      <c r="AL1001" s="154"/>
      <c r="AM1001" s="154"/>
      <c r="AN1001" s="154"/>
      <c r="AO1001" s="154"/>
      <c r="AP1001" s="154"/>
      <c r="AQ1001" s="154"/>
      <c r="AR1001" s="154"/>
      <c r="AS1001" s="154"/>
      <c r="AT1001" s="154"/>
    </row>
    <row r="1002" spans="35:46" x14ac:dyDescent="0.25">
      <c r="AI1002" s="154"/>
      <c r="AJ1002" s="154"/>
      <c r="AK1002" s="154"/>
      <c r="AL1002" s="154"/>
      <c r="AM1002" s="154"/>
      <c r="AN1002" s="154"/>
      <c r="AO1002" s="154"/>
      <c r="AP1002" s="154"/>
      <c r="AQ1002" s="154"/>
      <c r="AR1002" s="154"/>
      <c r="AS1002" s="154"/>
      <c r="AT1002" s="154"/>
    </row>
    <row r="1003" spans="35:46" x14ac:dyDescent="0.25">
      <c r="AI1003" s="154"/>
      <c r="AJ1003" s="154"/>
      <c r="AK1003" s="154"/>
      <c r="AL1003" s="154"/>
      <c r="AM1003" s="154"/>
      <c r="AN1003" s="154"/>
      <c r="AO1003" s="154"/>
      <c r="AP1003" s="154"/>
      <c r="AQ1003" s="154"/>
      <c r="AR1003" s="154"/>
      <c r="AS1003" s="154"/>
      <c r="AT1003" s="154"/>
    </row>
    <row r="1004" spans="35:46" x14ac:dyDescent="0.25">
      <c r="AI1004" s="154"/>
      <c r="AJ1004" s="154"/>
      <c r="AK1004" s="154"/>
      <c r="AL1004" s="154"/>
      <c r="AM1004" s="154"/>
      <c r="AN1004" s="154"/>
      <c r="AO1004" s="154"/>
      <c r="AP1004" s="154"/>
      <c r="AQ1004" s="154"/>
      <c r="AR1004" s="154"/>
      <c r="AS1004" s="154"/>
      <c r="AT1004" s="154"/>
    </row>
    <row r="1005" spans="35:46" x14ac:dyDescent="0.25">
      <c r="AI1005" s="154"/>
      <c r="AJ1005" s="154"/>
      <c r="AK1005" s="154"/>
      <c r="AL1005" s="154"/>
      <c r="AM1005" s="154"/>
      <c r="AN1005" s="154"/>
      <c r="AO1005" s="154"/>
      <c r="AP1005" s="154"/>
      <c r="AQ1005" s="154"/>
      <c r="AR1005" s="154"/>
      <c r="AS1005" s="154"/>
      <c r="AT1005" s="154"/>
    </row>
    <row r="1006" spans="35:46" x14ac:dyDescent="0.25">
      <c r="AI1006" s="154"/>
      <c r="AJ1006" s="154"/>
      <c r="AK1006" s="154"/>
      <c r="AL1006" s="154"/>
      <c r="AM1006" s="154"/>
      <c r="AN1006" s="154"/>
      <c r="AO1006" s="154"/>
      <c r="AP1006" s="154"/>
      <c r="AQ1006" s="154"/>
      <c r="AR1006" s="154"/>
      <c r="AS1006" s="154"/>
      <c r="AT1006" s="154"/>
    </row>
    <row r="1007" spans="35:46" x14ac:dyDescent="0.25">
      <c r="AI1007" s="154"/>
      <c r="AJ1007" s="154"/>
      <c r="AK1007" s="154"/>
      <c r="AL1007" s="154"/>
      <c r="AM1007" s="154"/>
      <c r="AN1007" s="154"/>
      <c r="AO1007" s="154"/>
      <c r="AP1007" s="154"/>
      <c r="AQ1007" s="154"/>
      <c r="AR1007" s="154"/>
      <c r="AS1007" s="154"/>
      <c r="AT1007" s="154"/>
    </row>
    <row r="1008" spans="35:46" x14ac:dyDescent="0.25">
      <c r="AI1008" s="154"/>
      <c r="AJ1008" s="154"/>
      <c r="AK1008" s="154"/>
      <c r="AL1008" s="154"/>
      <c r="AM1008" s="154"/>
      <c r="AN1008" s="154"/>
      <c r="AO1008" s="154"/>
      <c r="AP1008" s="154"/>
      <c r="AQ1008" s="154"/>
      <c r="AR1008" s="154"/>
      <c r="AS1008" s="154"/>
      <c r="AT1008" s="154"/>
    </row>
    <row r="1009" spans="35:46" x14ac:dyDescent="0.25">
      <c r="AI1009" s="154"/>
      <c r="AJ1009" s="154"/>
      <c r="AK1009" s="154"/>
      <c r="AL1009" s="154"/>
      <c r="AM1009" s="154"/>
      <c r="AN1009" s="154"/>
      <c r="AO1009" s="154"/>
      <c r="AP1009" s="154"/>
      <c r="AQ1009" s="154"/>
      <c r="AR1009" s="154"/>
      <c r="AS1009" s="154"/>
      <c r="AT1009" s="154"/>
    </row>
    <row r="1010" spans="35:46" x14ac:dyDescent="0.25">
      <c r="AI1010" s="154"/>
      <c r="AJ1010" s="154"/>
      <c r="AK1010" s="154"/>
      <c r="AL1010" s="154"/>
      <c r="AM1010" s="154"/>
      <c r="AN1010" s="154"/>
      <c r="AO1010" s="154"/>
      <c r="AP1010" s="154"/>
      <c r="AQ1010" s="154"/>
      <c r="AR1010" s="154"/>
      <c r="AS1010" s="154"/>
      <c r="AT1010" s="154"/>
    </row>
    <row r="1011" spans="35:46" x14ac:dyDescent="0.25">
      <c r="AI1011" s="154"/>
      <c r="AJ1011" s="154"/>
      <c r="AK1011" s="154"/>
      <c r="AL1011" s="154"/>
      <c r="AM1011" s="154"/>
      <c r="AN1011" s="154"/>
      <c r="AO1011" s="154"/>
      <c r="AP1011" s="154"/>
      <c r="AQ1011" s="154"/>
      <c r="AR1011" s="154"/>
      <c r="AS1011" s="154"/>
      <c r="AT1011" s="154"/>
    </row>
    <row r="1012" spans="35:46" x14ac:dyDescent="0.25">
      <c r="AI1012" s="154"/>
      <c r="AJ1012" s="154"/>
      <c r="AK1012" s="154"/>
      <c r="AL1012" s="154"/>
      <c r="AM1012" s="154"/>
      <c r="AN1012" s="154"/>
      <c r="AO1012" s="154"/>
      <c r="AP1012" s="154"/>
      <c r="AQ1012" s="154"/>
      <c r="AR1012" s="154"/>
      <c r="AS1012" s="154"/>
      <c r="AT1012" s="154"/>
    </row>
    <row r="1013" spans="35:46" x14ac:dyDescent="0.25">
      <c r="AI1013" s="154"/>
      <c r="AJ1013" s="154"/>
      <c r="AK1013" s="154"/>
      <c r="AL1013" s="154"/>
      <c r="AM1013" s="154"/>
      <c r="AN1013" s="154"/>
      <c r="AO1013" s="154"/>
      <c r="AP1013" s="154"/>
      <c r="AQ1013" s="154"/>
      <c r="AR1013" s="154"/>
      <c r="AS1013" s="154"/>
      <c r="AT1013" s="154"/>
    </row>
    <row r="1014" spans="35:46" x14ac:dyDescent="0.25">
      <c r="AI1014" s="154"/>
      <c r="AJ1014" s="154"/>
      <c r="AK1014" s="154"/>
      <c r="AL1014" s="154"/>
      <c r="AM1014" s="154"/>
      <c r="AN1014" s="154"/>
      <c r="AO1014" s="154"/>
      <c r="AP1014" s="154"/>
      <c r="AQ1014" s="154"/>
      <c r="AR1014" s="154"/>
      <c r="AS1014" s="154"/>
      <c r="AT1014" s="154"/>
    </row>
    <row r="1015" spans="35:46" x14ac:dyDescent="0.25">
      <c r="AI1015" s="154"/>
      <c r="AJ1015" s="154"/>
      <c r="AK1015" s="154"/>
      <c r="AL1015" s="154"/>
      <c r="AM1015" s="154"/>
      <c r="AN1015" s="154"/>
      <c r="AO1015" s="154"/>
      <c r="AP1015" s="154"/>
      <c r="AQ1015" s="154"/>
      <c r="AR1015" s="154"/>
      <c r="AS1015" s="154"/>
      <c r="AT1015" s="154"/>
    </row>
    <row r="1016" spans="35:46" x14ac:dyDescent="0.25">
      <c r="AI1016" s="154"/>
      <c r="AJ1016" s="154"/>
      <c r="AK1016" s="154"/>
      <c r="AL1016" s="154"/>
      <c r="AM1016" s="154"/>
      <c r="AN1016" s="154"/>
      <c r="AO1016" s="154"/>
      <c r="AP1016" s="154"/>
      <c r="AQ1016" s="154"/>
      <c r="AR1016" s="154"/>
      <c r="AS1016" s="154"/>
      <c r="AT1016" s="154"/>
    </row>
    <row r="1017" spans="35:46" x14ac:dyDescent="0.25">
      <c r="AI1017" s="154"/>
      <c r="AJ1017" s="154"/>
      <c r="AK1017" s="154"/>
      <c r="AL1017" s="154"/>
      <c r="AM1017" s="154"/>
      <c r="AN1017" s="154"/>
      <c r="AO1017" s="154"/>
      <c r="AP1017" s="154"/>
      <c r="AQ1017" s="154"/>
      <c r="AR1017" s="154"/>
      <c r="AS1017" s="154"/>
      <c r="AT1017" s="154"/>
    </row>
    <row r="1018" spans="35:46" x14ac:dyDescent="0.25">
      <c r="AI1018" s="154"/>
      <c r="AJ1018" s="154"/>
      <c r="AK1018" s="154"/>
      <c r="AL1018" s="154"/>
      <c r="AM1018" s="154"/>
      <c r="AN1018" s="154"/>
      <c r="AO1018" s="154"/>
      <c r="AP1018" s="154"/>
      <c r="AQ1018" s="154"/>
      <c r="AR1018" s="154"/>
      <c r="AS1018" s="154"/>
      <c r="AT1018" s="154"/>
    </row>
    <row r="1019" spans="35:46" x14ac:dyDescent="0.25">
      <c r="AI1019" s="154"/>
      <c r="AJ1019" s="154"/>
      <c r="AK1019" s="154"/>
      <c r="AL1019" s="154"/>
      <c r="AM1019" s="154"/>
      <c r="AN1019" s="154"/>
      <c r="AO1019" s="154"/>
      <c r="AP1019" s="154"/>
      <c r="AQ1019" s="154"/>
      <c r="AR1019" s="154"/>
      <c r="AS1019" s="154"/>
      <c r="AT1019" s="154"/>
    </row>
    <row r="1020" spans="35:46" x14ac:dyDescent="0.25">
      <c r="AI1020" s="154"/>
      <c r="AJ1020" s="154"/>
      <c r="AK1020" s="154"/>
      <c r="AL1020" s="154"/>
      <c r="AM1020" s="154"/>
      <c r="AN1020" s="154"/>
      <c r="AO1020" s="154"/>
      <c r="AP1020" s="154"/>
      <c r="AQ1020" s="154"/>
      <c r="AR1020" s="154"/>
      <c r="AS1020" s="154"/>
      <c r="AT1020" s="154"/>
    </row>
    <row r="1021" spans="35:46" x14ac:dyDescent="0.25">
      <c r="AI1021" s="154"/>
      <c r="AJ1021" s="154"/>
      <c r="AK1021" s="154"/>
      <c r="AL1021" s="154"/>
      <c r="AM1021" s="154"/>
      <c r="AN1021" s="154"/>
      <c r="AO1021" s="154"/>
      <c r="AP1021" s="154"/>
      <c r="AQ1021" s="154"/>
      <c r="AR1021" s="154"/>
      <c r="AS1021" s="154"/>
      <c r="AT1021" s="154"/>
    </row>
    <row r="1022" spans="35:46" x14ac:dyDescent="0.25">
      <c r="AI1022" s="154"/>
      <c r="AJ1022" s="154"/>
      <c r="AK1022" s="154"/>
      <c r="AL1022" s="154"/>
      <c r="AM1022" s="154"/>
      <c r="AN1022" s="154"/>
      <c r="AO1022" s="154"/>
      <c r="AP1022" s="154"/>
      <c r="AQ1022" s="154"/>
      <c r="AR1022" s="154"/>
      <c r="AS1022" s="154"/>
      <c r="AT1022" s="154"/>
    </row>
    <row r="1023" spans="35:46" x14ac:dyDescent="0.25">
      <c r="AI1023" s="154"/>
      <c r="AJ1023" s="154"/>
      <c r="AK1023" s="154"/>
      <c r="AL1023" s="154"/>
      <c r="AM1023" s="154"/>
      <c r="AN1023" s="154"/>
      <c r="AO1023" s="154"/>
      <c r="AP1023" s="154"/>
      <c r="AQ1023" s="154"/>
      <c r="AR1023" s="154"/>
      <c r="AS1023" s="154"/>
      <c r="AT1023" s="154"/>
    </row>
    <row r="1024" spans="35:46" x14ac:dyDescent="0.25">
      <c r="AI1024" s="154"/>
      <c r="AJ1024" s="154"/>
      <c r="AK1024" s="154"/>
      <c r="AL1024" s="154"/>
      <c r="AM1024" s="154"/>
      <c r="AN1024" s="154"/>
      <c r="AO1024" s="154"/>
      <c r="AP1024" s="154"/>
      <c r="AQ1024" s="154"/>
      <c r="AR1024" s="154"/>
      <c r="AS1024" s="154"/>
      <c r="AT1024" s="154"/>
    </row>
    <row r="1025" spans="35:46" x14ac:dyDescent="0.25">
      <c r="AI1025" s="154"/>
      <c r="AJ1025" s="154"/>
      <c r="AK1025" s="154"/>
      <c r="AL1025" s="154"/>
      <c r="AM1025" s="154"/>
      <c r="AN1025" s="154"/>
      <c r="AO1025" s="154"/>
      <c r="AP1025" s="154"/>
      <c r="AQ1025" s="154"/>
      <c r="AR1025" s="154"/>
      <c r="AS1025" s="154"/>
      <c r="AT1025" s="154"/>
    </row>
    <row r="1026" spans="35:46" x14ac:dyDescent="0.25">
      <c r="AI1026" s="154"/>
      <c r="AJ1026" s="154"/>
      <c r="AK1026" s="154"/>
      <c r="AL1026" s="154"/>
      <c r="AM1026" s="154"/>
      <c r="AN1026" s="154"/>
      <c r="AO1026" s="154"/>
      <c r="AP1026" s="154"/>
      <c r="AQ1026" s="154"/>
      <c r="AR1026" s="154"/>
      <c r="AS1026" s="154"/>
      <c r="AT1026" s="154"/>
    </row>
    <row r="1027" spans="35:46" x14ac:dyDescent="0.25">
      <c r="AI1027" s="154"/>
      <c r="AJ1027" s="154"/>
      <c r="AK1027" s="154"/>
      <c r="AL1027" s="154"/>
      <c r="AM1027" s="154"/>
      <c r="AN1027" s="154"/>
      <c r="AO1027" s="154"/>
      <c r="AP1027" s="154"/>
      <c r="AQ1027" s="154"/>
      <c r="AR1027" s="154"/>
      <c r="AS1027" s="154"/>
      <c r="AT1027" s="154"/>
    </row>
    <row r="1028" spans="35:46" x14ac:dyDescent="0.25">
      <c r="AI1028" s="154"/>
      <c r="AJ1028" s="154"/>
      <c r="AK1028" s="154"/>
      <c r="AL1028" s="154"/>
      <c r="AM1028" s="154"/>
      <c r="AN1028" s="154"/>
      <c r="AO1028" s="154"/>
      <c r="AP1028" s="154"/>
      <c r="AQ1028" s="154"/>
      <c r="AR1028" s="154"/>
      <c r="AS1028" s="154"/>
      <c r="AT1028" s="154"/>
    </row>
    <row r="1029" spans="35:46" x14ac:dyDescent="0.25">
      <c r="AI1029" s="154"/>
      <c r="AJ1029" s="154"/>
      <c r="AK1029" s="154"/>
      <c r="AL1029" s="154"/>
      <c r="AM1029" s="154"/>
      <c r="AN1029" s="154"/>
      <c r="AO1029" s="154"/>
      <c r="AP1029" s="154"/>
      <c r="AQ1029" s="154"/>
      <c r="AR1029" s="154"/>
      <c r="AS1029" s="154"/>
      <c r="AT1029" s="154"/>
    </row>
    <row r="1030" spans="35:46" x14ac:dyDescent="0.25">
      <c r="AI1030" s="154"/>
      <c r="AJ1030" s="154"/>
      <c r="AK1030" s="154"/>
      <c r="AL1030" s="154"/>
      <c r="AM1030" s="154"/>
      <c r="AN1030" s="154"/>
      <c r="AO1030" s="154"/>
      <c r="AP1030" s="154"/>
      <c r="AQ1030" s="154"/>
      <c r="AR1030" s="154"/>
      <c r="AS1030" s="154"/>
      <c r="AT1030" s="154"/>
    </row>
    <row r="1031" spans="35:46" x14ac:dyDescent="0.25">
      <c r="AI1031" s="154"/>
      <c r="AJ1031" s="154"/>
      <c r="AK1031" s="154"/>
      <c r="AL1031" s="154"/>
      <c r="AM1031" s="154"/>
      <c r="AN1031" s="154"/>
      <c r="AO1031" s="154"/>
      <c r="AP1031" s="154"/>
      <c r="AQ1031" s="154"/>
      <c r="AR1031" s="154"/>
      <c r="AS1031" s="154"/>
      <c r="AT1031" s="154"/>
    </row>
    <row r="1032" spans="35:46" x14ac:dyDescent="0.25">
      <c r="AI1032" s="154"/>
      <c r="AJ1032" s="154"/>
      <c r="AK1032" s="154"/>
      <c r="AL1032" s="154"/>
      <c r="AM1032" s="154"/>
      <c r="AN1032" s="154"/>
      <c r="AO1032" s="154"/>
      <c r="AP1032" s="154"/>
      <c r="AQ1032" s="154"/>
      <c r="AR1032" s="154"/>
      <c r="AS1032" s="154"/>
      <c r="AT1032" s="154"/>
    </row>
    <row r="1033" spans="35:46" x14ac:dyDescent="0.25">
      <c r="AI1033" s="154"/>
      <c r="AJ1033" s="154"/>
      <c r="AK1033" s="154"/>
      <c r="AL1033" s="154"/>
      <c r="AM1033" s="154"/>
      <c r="AN1033" s="154"/>
      <c r="AO1033" s="154"/>
      <c r="AP1033" s="154"/>
      <c r="AQ1033" s="154"/>
      <c r="AR1033" s="154"/>
      <c r="AS1033" s="154"/>
      <c r="AT1033" s="154"/>
    </row>
    <row r="1034" spans="35:46" x14ac:dyDescent="0.25">
      <c r="AI1034" s="154"/>
      <c r="AJ1034" s="154"/>
      <c r="AK1034" s="154"/>
      <c r="AL1034" s="154"/>
      <c r="AM1034" s="154"/>
      <c r="AN1034" s="154"/>
      <c r="AO1034" s="154"/>
      <c r="AP1034" s="154"/>
      <c r="AQ1034" s="154"/>
      <c r="AR1034" s="154"/>
      <c r="AS1034" s="154"/>
      <c r="AT1034" s="154"/>
    </row>
    <row r="1035" spans="35:46" x14ac:dyDescent="0.25">
      <c r="AI1035" s="154"/>
      <c r="AJ1035" s="154"/>
      <c r="AK1035" s="154"/>
      <c r="AL1035" s="154"/>
      <c r="AM1035" s="154"/>
      <c r="AN1035" s="154"/>
      <c r="AO1035" s="154"/>
      <c r="AP1035" s="154"/>
      <c r="AQ1035" s="154"/>
      <c r="AR1035" s="154"/>
      <c r="AS1035" s="154"/>
      <c r="AT1035" s="154"/>
    </row>
    <row r="1036" spans="35:46" x14ac:dyDescent="0.25">
      <c r="AI1036" s="154"/>
      <c r="AJ1036" s="154"/>
      <c r="AK1036" s="154"/>
      <c r="AL1036" s="154"/>
      <c r="AM1036" s="154"/>
      <c r="AN1036" s="154"/>
      <c r="AO1036" s="154"/>
      <c r="AP1036" s="154"/>
      <c r="AQ1036" s="154"/>
      <c r="AR1036" s="154"/>
      <c r="AS1036" s="154"/>
      <c r="AT1036" s="154"/>
    </row>
    <row r="1037" spans="35:46" x14ac:dyDescent="0.25">
      <c r="AI1037" s="154"/>
      <c r="AJ1037" s="154"/>
      <c r="AK1037" s="154"/>
      <c r="AL1037" s="154"/>
      <c r="AM1037" s="154"/>
      <c r="AN1037" s="154"/>
      <c r="AO1037" s="154"/>
      <c r="AP1037" s="154"/>
      <c r="AQ1037" s="154"/>
      <c r="AR1037" s="154"/>
      <c r="AS1037" s="154"/>
      <c r="AT1037" s="154"/>
    </row>
    <row r="1038" spans="35:46" x14ac:dyDescent="0.25">
      <c r="AI1038" s="154"/>
      <c r="AJ1038" s="154"/>
      <c r="AK1038" s="154"/>
      <c r="AL1038" s="154"/>
      <c r="AM1038" s="154"/>
      <c r="AN1038" s="154"/>
      <c r="AO1038" s="154"/>
      <c r="AP1038" s="154"/>
      <c r="AQ1038" s="154"/>
      <c r="AR1038" s="154"/>
      <c r="AS1038" s="154"/>
      <c r="AT1038" s="154"/>
    </row>
    <row r="1039" spans="35:46" x14ac:dyDescent="0.25">
      <c r="AI1039" s="154"/>
      <c r="AJ1039" s="154"/>
      <c r="AK1039" s="154"/>
      <c r="AL1039" s="154"/>
      <c r="AM1039" s="154"/>
      <c r="AN1039" s="154"/>
      <c r="AO1039" s="154"/>
      <c r="AP1039" s="154"/>
      <c r="AQ1039" s="154"/>
      <c r="AR1039" s="154"/>
      <c r="AS1039" s="154"/>
      <c r="AT1039" s="154"/>
    </row>
    <row r="1040" spans="35:46" x14ac:dyDescent="0.25">
      <c r="AI1040" s="154"/>
      <c r="AJ1040" s="154"/>
      <c r="AK1040" s="154"/>
      <c r="AL1040" s="154"/>
      <c r="AM1040" s="154"/>
      <c r="AN1040" s="154"/>
      <c r="AO1040" s="154"/>
      <c r="AP1040" s="154"/>
      <c r="AQ1040" s="154"/>
      <c r="AR1040" s="154"/>
      <c r="AS1040" s="154"/>
      <c r="AT1040" s="154"/>
    </row>
    <row r="1041" spans="35:46" x14ac:dyDescent="0.25">
      <c r="AI1041" s="154"/>
      <c r="AJ1041" s="154"/>
      <c r="AK1041" s="154"/>
      <c r="AL1041" s="154"/>
      <c r="AM1041" s="154"/>
      <c r="AN1041" s="154"/>
      <c r="AO1041" s="154"/>
      <c r="AP1041" s="154"/>
      <c r="AQ1041" s="154"/>
      <c r="AR1041" s="154"/>
      <c r="AS1041" s="154"/>
      <c r="AT1041" s="154"/>
    </row>
    <row r="1042" spans="35:46" x14ac:dyDescent="0.25">
      <c r="AI1042" s="154"/>
      <c r="AJ1042" s="154"/>
      <c r="AK1042" s="154"/>
      <c r="AL1042" s="154"/>
      <c r="AM1042" s="154"/>
      <c r="AN1042" s="154"/>
      <c r="AO1042" s="154"/>
      <c r="AP1042" s="154"/>
      <c r="AQ1042" s="154"/>
      <c r="AR1042" s="154"/>
      <c r="AS1042" s="154"/>
      <c r="AT1042" s="154"/>
    </row>
    <row r="1043" spans="35:46" x14ac:dyDescent="0.25">
      <c r="AI1043" s="154"/>
      <c r="AJ1043" s="154"/>
      <c r="AK1043" s="154"/>
      <c r="AL1043" s="154"/>
      <c r="AM1043" s="154"/>
      <c r="AN1043" s="154"/>
      <c r="AO1043" s="154"/>
      <c r="AP1043" s="154"/>
      <c r="AQ1043" s="154"/>
      <c r="AR1043" s="154"/>
      <c r="AS1043" s="154"/>
      <c r="AT1043" s="154"/>
    </row>
    <row r="1044" spans="35:46" x14ac:dyDescent="0.25">
      <c r="AI1044" s="154"/>
      <c r="AJ1044" s="154"/>
      <c r="AK1044" s="154"/>
      <c r="AL1044" s="154"/>
      <c r="AM1044" s="154"/>
      <c r="AN1044" s="154"/>
      <c r="AO1044" s="154"/>
      <c r="AP1044" s="154"/>
      <c r="AQ1044" s="154"/>
      <c r="AR1044" s="154"/>
      <c r="AS1044" s="154"/>
      <c r="AT1044" s="154"/>
    </row>
    <row r="1045" spans="35:46" x14ac:dyDescent="0.25">
      <c r="AI1045" s="154"/>
      <c r="AJ1045" s="154"/>
      <c r="AK1045" s="154"/>
      <c r="AL1045" s="154"/>
      <c r="AM1045" s="154"/>
      <c r="AN1045" s="154"/>
      <c r="AO1045" s="154"/>
      <c r="AP1045" s="154"/>
      <c r="AQ1045" s="154"/>
      <c r="AR1045" s="154"/>
      <c r="AS1045" s="154"/>
      <c r="AT1045" s="154"/>
    </row>
    <row r="1046" spans="35:46" x14ac:dyDescent="0.25">
      <c r="AI1046" s="154"/>
      <c r="AJ1046" s="154"/>
      <c r="AK1046" s="154"/>
      <c r="AL1046" s="154"/>
      <c r="AM1046" s="154"/>
      <c r="AN1046" s="154"/>
      <c r="AO1046" s="154"/>
      <c r="AP1046" s="154"/>
      <c r="AQ1046" s="154"/>
      <c r="AR1046" s="154"/>
      <c r="AS1046" s="154"/>
      <c r="AT1046" s="154"/>
    </row>
    <row r="1047" spans="35:46" x14ac:dyDescent="0.25">
      <c r="AI1047" s="154"/>
      <c r="AJ1047" s="154"/>
      <c r="AK1047" s="154"/>
      <c r="AL1047" s="154"/>
      <c r="AM1047" s="154"/>
      <c r="AN1047" s="154"/>
      <c r="AO1047" s="154"/>
      <c r="AP1047" s="154"/>
      <c r="AQ1047" s="154"/>
      <c r="AR1047" s="154"/>
      <c r="AS1047" s="154"/>
      <c r="AT1047" s="154"/>
    </row>
    <row r="1048" spans="35:46" x14ac:dyDescent="0.25">
      <c r="AI1048" s="154"/>
      <c r="AJ1048" s="154"/>
      <c r="AK1048" s="154"/>
      <c r="AL1048" s="154"/>
      <c r="AM1048" s="154"/>
      <c r="AN1048" s="154"/>
      <c r="AO1048" s="154"/>
      <c r="AP1048" s="154"/>
      <c r="AQ1048" s="154"/>
      <c r="AR1048" s="154"/>
      <c r="AS1048" s="154"/>
      <c r="AT1048" s="154"/>
    </row>
    <row r="1049" spans="35:46" x14ac:dyDescent="0.25">
      <c r="AI1049" s="154"/>
      <c r="AJ1049" s="154"/>
      <c r="AK1049" s="154"/>
      <c r="AL1049" s="154"/>
      <c r="AM1049" s="154"/>
      <c r="AN1049" s="154"/>
      <c r="AO1049" s="154"/>
      <c r="AP1049" s="154"/>
      <c r="AQ1049" s="154"/>
      <c r="AR1049" s="154"/>
      <c r="AS1049" s="154"/>
      <c r="AT1049" s="154"/>
    </row>
    <row r="1050" spans="35:46" x14ac:dyDescent="0.25">
      <c r="AI1050" s="154"/>
      <c r="AJ1050" s="154"/>
      <c r="AK1050" s="154"/>
      <c r="AL1050" s="154"/>
      <c r="AM1050" s="154"/>
      <c r="AN1050" s="154"/>
      <c r="AO1050" s="154"/>
      <c r="AP1050" s="154"/>
      <c r="AQ1050" s="154"/>
      <c r="AR1050" s="154"/>
      <c r="AS1050" s="154"/>
      <c r="AT1050" s="154"/>
    </row>
    <row r="1051" spans="35:46" x14ac:dyDescent="0.25">
      <c r="AI1051" s="154"/>
      <c r="AJ1051" s="154"/>
      <c r="AK1051" s="154"/>
      <c r="AL1051" s="154"/>
      <c r="AM1051" s="154"/>
      <c r="AN1051" s="154"/>
      <c r="AO1051" s="154"/>
      <c r="AP1051" s="154"/>
      <c r="AQ1051" s="154"/>
      <c r="AR1051" s="154"/>
      <c r="AS1051" s="154"/>
      <c r="AT1051" s="154"/>
    </row>
    <row r="1052" spans="35:46" x14ac:dyDescent="0.25">
      <c r="AI1052" s="154"/>
      <c r="AJ1052" s="154"/>
      <c r="AK1052" s="154"/>
      <c r="AL1052" s="154"/>
      <c r="AM1052" s="154"/>
      <c r="AN1052" s="154"/>
      <c r="AO1052" s="154"/>
      <c r="AP1052" s="154"/>
      <c r="AQ1052" s="154"/>
      <c r="AR1052" s="154"/>
      <c r="AS1052" s="154"/>
      <c r="AT1052" s="154"/>
    </row>
    <row r="1053" spans="35:46" x14ac:dyDescent="0.25">
      <c r="AI1053" s="154"/>
      <c r="AJ1053" s="154"/>
      <c r="AK1053" s="154"/>
      <c r="AL1053" s="154"/>
      <c r="AM1053" s="154"/>
      <c r="AN1053" s="154"/>
      <c r="AO1053" s="154"/>
      <c r="AP1053" s="154"/>
      <c r="AQ1053" s="154"/>
      <c r="AR1053" s="154"/>
      <c r="AS1053" s="154"/>
      <c r="AT1053" s="154"/>
    </row>
    <row r="1054" spans="35:46" x14ac:dyDescent="0.25">
      <c r="AI1054" s="154"/>
      <c r="AJ1054" s="154"/>
      <c r="AK1054" s="154"/>
      <c r="AL1054" s="154"/>
      <c r="AM1054" s="154"/>
      <c r="AN1054" s="154"/>
      <c r="AO1054" s="154"/>
      <c r="AP1054" s="154"/>
      <c r="AQ1054" s="154"/>
      <c r="AR1054" s="154"/>
      <c r="AS1054" s="154"/>
      <c r="AT1054" s="154"/>
    </row>
    <row r="1055" spans="35:46" x14ac:dyDescent="0.25">
      <c r="AI1055" s="154"/>
      <c r="AJ1055" s="154"/>
      <c r="AK1055" s="154"/>
      <c r="AL1055" s="154"/>
      <c r="AM1055" s="154"/>
      <c r="AN1055" s="154"/>
      <c r="AO1055" s="154"/>
      <c r="AP1055" s="154"/>
      <c r="AQ1055" s="154"/>
      <c r="AR1055" s="154"/>
      <c r="AS1055" s="154"/>
      <c r="AT1055" s="154"/>
    </row>
    <row r="1056" spans="35:46" x14ac:dyDescent="0.25">
      <c r="AI1056" s="154"/>
      <c r="AJ1056" s="154"/>
      <c r="AK1056" s="154"/>
      <c r="AL1056" s="154"/>
      <c r="AM1056" s="154"/>
      <c r="AN1056" s="154"/>
      <c r="AO1056" s="154"/>
      <c r="AP1056" s="154"/>
      <c r="AQ1056" s="154"/>
      <c r="AR1056" s="154"/>
      <c r="AS1056" s="154"/>
      <c r="AT1056" s="154"/>
    </row>
    <row r="1057" spans="35:46" x14ac:dyDescent="0.25">
      <c r="AI1057" s="154"/>
      <c r="AJ1057" s="154"/>
      <c r="AK1057" s="154"/>
      <c r="AL1057" s="154"/>
      <c r="AM1057" s="154"/>
      <c r="AN1057" s="154"/>
      <c r="AO1057" s="154"/>
      <c r="AP1057" s="154"/>
      <c r="AQ1057" s="154"/>
      <c r="AR1057" s="154"/>
      <c r="AS1057" s="154"/>
      <c r="AT1057" s="154"/>
    </row>
    <row r="1058" spans="35:46" x14ac:dyDescent="0.25">
      <c r="AI1058" s="154"/>
      <c r="AJ1058" s="154"/>
      <c r="AK1058" s="154"/>
      <c r="AL1058" s="154"/>
      <c r="AM1058" s="154"/>
      <c r="AN1058" s="154"/>
      <c r="AO1058" s="154"/>
      <c r="AP1058" s="154"/>
      <c r="AQ1058" s="154"/>
      <c r="AR1058" s="154"/>
      <c r="AS1058" s="154"/>
      <c r="AT1058" s="154"/>
    </row>
    <row r="1059" spans="35:46" x14ac:dyDescent="0.25">
      <c r="AI1059" s="154"/>
      <c r="AJ1059" s="154"/>
      <c r="AK1059" s="154"/>
      <c r="AL1059" s="154"/>
      <c r="AM1059" s="154"/>
      <c r="AN1059" s="154"/>
      <c r="AO1059" s="154"/>
      <c r="AP1059" s="154"/>
      <c r="AQ1059" s="154"/>
      <c r="AR1059" s="154"/>
      <c r="AS1059" s="154"/>
      <c r="AT1059" s="154"/>
    </row>
    <row r="1060" spans="35:46" x14ac:dyDescent="0.25">
      <c r="AI1060" s="154"/>
      <c r="AJ1060" s="154"/>
      <c r="AK1060" s="154"/>
      <c r="AL1060" s="154"/>
      <c r="AM1060" s="154"/>
      <c r="AN1060" s="154"/>
      <c r="AO1060" s="154"/>
      <c r="AP1060" s="154"/>
      <c r="AQ1060" s="154"/>
      <c r="AR1060" s="154"/>
      <c r="AS1060" s="154"/>
      <c r="AT1060" s="154"/>
    </row>
    <row r="1061" spans="35:46" x14ac:dyDescent="0.25">
      <c r="AI1061" s="154"/>
      <c r="AJ1061" s="154"/>
      <c r="AK1061" s="154"/>
      <c r="AL1061" s="154"/>
      <c r="AM1061" s="154"/>
      <c r="AN1061" s="154"/>
      <c r="AO1061" s="154"/>
      <c r="AP1061" s="154"/>
      <c r="AQ1061" s="154"/>
      <c r="AR1061" s="154"/>
      <c r="AS1061" s="154"/>
      <c r="AT1061" s="154"/>
    </row>
    <row r="1062" spans="35:46" x14ac:dyDescent="0.25">
      <c r="AI1062" s="154"/>
      <c r="AJ1062" s="154"/>
      <c r="AK1062" s="154"/>
      <c r="AL1062" s="154"/>
      <c r="AM1062" s="154"/>
      <c r="AN1062" s="154"/>
      <c r="AO1062" s="154"/>
      <c r="AP1062" s="154"/>
      <c r="AQ1062" s="154"/>
      <c r="AR1062" s="154"/>
      <c r="AS1062" s="154"/>
      <c r="AT1062" s="154"/>
    </row>
    <row r="1063" spans="35:46" x14ac:dyDescent="0.25">
      <c r="AI1063" s="154"/>
      <c r="AJ1063" s="154"/>
      <c r="AK1063" s="154"/>
      <c r="AL1063" s="154"/>
      <c r="AM1063" s="154"/>
      <c r="AN1063" s="154"/>
      <c r="AO1063" s="154"/>
      <c r="AP1063" s="154"/>
      <c r="AQ1063" s="154"/>
      <c r="AR1063" s="154"/>
      <c r="AS1063" s="154"/>
      <c r="AT1063" s="154"/>
    </row>
    <row r="1064" spans="35:46" x14ac:dyDescent="0.25">
      <c r="AI1064" s="154"/>
      <c r="AJ1064" s="154"/>
      <c r="AK1064" s="154"/>
      <c r="AL1064" s="154"/>
      <c r="AM1064" s="154"/>
      <c r="AN1064" s="154"/>
      <c r="AO1064" s="154"/>
      <c r="AP1064" s="154"/>
      <c r="AQ1064" s="154"/>
      <c r="AR1064" s="154"/>
      <c r="AS1064" s="154"/>
      <c r="AT1064" s="154"/>
    </row>
    <row r="1065" spans="35:46" x14ac:dyDescent="0.25">
      <c r="AI1065" s="154"/>
      <c r="AJ1065" s="154"/>
      <c r="AK1065" s="154"/>
      <c r="AL1065" s="154"/>
      <c r="AM1065" s="154"/>
      <c r="AN1065" s="154"/>
      <c r="AO1065" s="154"/>
      <c r="AP1065" s="154"/>
      <c r="AQ1065" s="154"/>
      <c r="AR1065" s="154"/>
      <c r="AS1065" s="154"/>
      <c r="AT1065" s="154"/>
    </row>
    <row r="1066" spans="35:46" x14ac:dyDescent="0.25">
      <c r="AI1066" s="154"/>
      <c r="AJ1066" s="154"/>
      <c r="AK1066" s="154"/>
      <c r="AL1066" s="154"/>
      <c r="AM1066" s="154"/>
      <c r="AN1066" s="154"/>
      <c r="AO1066" s="154"/>
      <c r="AP1066" s="154"/>
      <c r="AQ1066" s="154"/>
      <c r="AR1066" s="154"/>
      <c r="AS1066" s="154"/>
      <c r="AT1066" s="154"/>
    </row>
    <row r="1067" spans="35:46" x14ac:dyDescent="0.25">
      <c r="AI1067" s="154"/>
      <c r="AJ1067" s="154"/>
      <c r="AK1067" s="154"/>
      <c r="AL1067" s="154"/>
      <c r="AM1067" s="154"/>
      <c r="AN1067" s="154"/>
      <c r="AO1067" s="154"/>
      <c r="AP1067" s="154"/>
      <c r="AQ1067" s="154"/>
      <c r="AR1067" s="154"/>
      <c r="AS1067" s="154"/>
      <c r="AT1067" s="154"/>
    </row>
    <row r="1068" spans="35:46" x14ac:dyDescent="0.25">
      <c r="AI1068" s="154"/>
      <c r="AJ1068" s="154"/>
      <c r="AK1068" s="154"/>
      <c r="AL1068" s="154"/>
      <c r="AM1068" s="154"/>
      <c r="AN1068" s="154"/>
      <c r="AO1068" s="154"/>
      <c r="AP1068" s="154"/>
      <c r="AQ1068" s="154"/>
      <c r="AR1068" s="154"/>
      <c r="AS1068" s="154"/>
      <c r="AT1068" s="154"/>
    </row>
    <row r="1069" spans="35:46" x14ac:dyDescent="0.25">
      <c r="AI1069" s="154"/>
      <c r="AJ1069" s="154"/>
      <c r="AK1069" s="154"/>
      <c r="AL1069" s="154"/>
      <c r="AM1069" s="154"/>
      <c r="AN1069" s="154"/>
      <c r="AO1069" s="154"/>
      <c r="AP1069" s="154"/>
      <c r="AQ1069" s="154"/>
      <c r="AR1069" s="154"/>
      <c r="AS1069" s="154"/>
      <c r="AT1069" s="154"/>
    </row>
    <row r="1070" spans="35:46" x14ac:dyDescent="0.25">
      <c r="AI1070" s="154"/>
      <c r="AJ1070" s="154"/>
      <c r="AK1070" s="154"/>
      <c r="AL1070" s="154"/>
      <c r="AM1070" s="154"/>
      <c r="AN1070" s="154"/>
      <c r="AO1070" s="154"/>
      <c r="AP1070" s="154"/>
      <c r="AQ1070" s="154"/>
      <c r="AR1070" s="154"/>
      <c r="AS1070" s="154"/>
      <c r="AT1070" s="154"/>
    </row>
    <row r="1071" spans="35:46" x14ac:dyDescent="0.25">
      <c r="AI1071" s="154"/>
      <c r="AJ1071" s="154"/>
      <c r="AK1071" s="154"/>
      <c r="AL1071" s="154"/>
      <c r="AM1071" s="154"/>
      <c r="AN1071" s="154"/>
      <c r="AO1071" s="154"/>
      <c r="AP1071" s="154"/>
      <c r="AQ1071" s="154"/>
      <c r="AR1071" s="154"/>
      <c r="AS1071" s="154"/>
      <c r="AT1071" s="154"/>
    </row>
    <row r="1072" spans="35:46" x14ac:dyDescent="0.25">
      <c r="AI1072" s="154"/>
      <c r="AJ1072" s="154"/>
      <c r="AK1072" s="154"/>
      <c r="AL1072" s="154"/>
      <c r="AM1072" s="154"/>
      <c r="AN1072" s="154"/>
      <c r="AO1072" s="154"/>
      <c r="AP1072" s="154"/>
      <c r="AQ1072" s="154"/>
      <c r="AR1072" s="154"/>
      <c r="AS1072" s="154"/>
      <c r="AT1072" s="154"/>
    </row>
    <row r="1073" spans="35:46" x14ac:dyDescent="0.25">
      <c r="AI1073" s="154"/>
      <c r="AJ1073" s="154"/>
      <c r="AK1073" s="154"/>
      <c r="AL1073" s="154"/>
      <c r="AM1073" s="154"/>
      <c r="AN1073" s="154"/>
      <c r="AO1073" s="154"/>
      <c r="AP1073" s="154"/>
      <c r="AQ1073" s="154"/>
      <c r="AR1073" s="154"/>
      <c r="AS1073" s="154"/>
      <c r="AT1073" s="154"/>
    </row>
    <row r="1074" spans="35:46" x14ac:dyDescent="0.25">
      <c r="AI1074" s="154"/>
      <c r="AJ1074" s="154"/>
      <c r="AK1074" s="154"/>
      <c r="AL1074" s="154"/>
      <c r="AM1074" s="154"/>
      <c r="AN1074" s="154"/>
      <c r="AO1074" s="154"/>
      <c r="AP1074" s="154"/>
      <c r="AQ1074" s="154"/>
      <c r="AR1074" s="154"/>
      <c r="AS1074" s="154"/>
      <c r="AT1074" s="154"/>
    </row>
    <row r="1075" spans="35:46" x14ac:dyDescent="0.25">
      <c r="AI1075" s="154"/>
      <c r="AJ1075" s="154"/>
      <c r="AK1075" s="154"/>
      <c r="AL1075" s="154"/>
      <c r="AM1075" s="154"/>
      <c r="AN1075" s="154"/>
      <c r="AO1075" s="154"/>
      <c r="AP1075" s="154"/>
      <c r="AQ1075" s="154"/>
      <c r="AR1075" s="154"/>
      <c r="AS1075" s="154"/>
      <c r="AT1075" s="154"/>
    </row>
    <row r="1076" spans="35:46" x14ac:dyDescent="0.25">
      <c r="AI1076" s="154"/>
      <c r="AJ1076" s="154"/>
      <c r="AK1076" s="154"/>
      <c r="AL1076" s="154"/>
      <c r="AM1076" s="154"/>
      <c r="AN1076" s="154"/>
      <c r="AO1076" s="154"/>
      <c r="AP1076" s="154"/>
      <c r="AQ1076" s="154"/>
      <c r="AR1076" s="154"/>
      <c r="AS1076" s="154"/>
      <c r="AT1076" s="154"/>
    </row>
    <row r="1077" spans="35:46" x14ac:dyDescent="0.25">
      <c r="AI1077" s="154"/>
      <c r="AJ1077" s="154"/>
      <c r="AK1077" s="154"/>
      <c r="AL1077" s="154"/>
      <c r="AM1077" s="154"/>
      <c r="AN1077" s="154"/>
      <c r="AO1077" s="154"/>
      <c r="AP1077" s="154"/>
      <c r="AQ1077" s="154"/>
      <c r="AR1077" s="154"/>
      <c r="AS1077" s="154"/>
      <c r="AT1077" s="154"/>
    </row>
    <row r="1078" spans="35:46" x14ac:dyDescent="0.25">
      <c r="AI1078" s="154"/>
      <c r="AJ1078" s="154"/>
      <c r="AK1078" s="154"/>
      <c r="AL1078" s="154"/>
      <c r="AM1078" s="154"/>
      <c r="AN1078" s="154"/>
      <c r="AO1078" s="154"/>
      <c r="AP1078" s="154"/>
      <c r="AQ1078" s="154"/>
      <c r="AR1078" s="154"/>
      <c r="AS1078" s="154"/>
      <c r="AT1078" s="154"/>
    </row>
    <row r="1079" spans="35:46" x14ac:dyDescent="0.25">
      <c r="AI1079" s="154"/>
      <c r="AJ1079" s="154"/>
      <c r="AK1079" s="154"/>
      <c r="AL1079" s="154"/>
      <c r="AM1079" s="154"/>
      <c r="AN1079" s="154"/>
      <c r="AO1079" s="154"/>
      <c r="AP1079" s="154"/>
      <c r="AQ1079" s="154"/>
      <c r="AR1079" s="154"/>
      <c r="AS1079" s="154"/>
      <c r="AT1079" s="154"/>
    </row>
    <row r="1080" spans="35:46" x14ac:dyDescent="0.25">
      <c r="AI1080" s="154"/>
      <c r="AJ1080" s="154"/>
      <c r="AK1080" s="154"/>
      <c r="AL1080" s="154"/>
      <c r="AM1080" s="154"/>
      <c r="AN1080" s="154"/>
      <c r="AO1080" s="154"/>
      <c r="AP1080" s="154"/>
      <c r="AQ1080" s="154"/>
      <c r="AR1080" s="154"/>
      <c r="AS1080" s="154"/>
      <c r="AT1080" s="154"/>
    </row>
    <row r="1081" spans="35:46" x14ac:dyDescent="0.25">
      <c r="AI1081" s="154"/>
      <c r="AJ1081" s="154"/>
      <c r="AK1081" s="154"/>
      <c r="AL1081" s="154"/>
      <c r="AM1081" s="154"/>
      <c r="AN1081" s="154"/>
      <c r="AO1081" s="154"/>
      <c r="AP1081" s="154"/>
      <c r="AQ1081" s="154"/>
      <c r="AR1081" s="154"/>
      <c r="AS1081" s="154"/>
      <c r="AT1081" s="154"/>
    </row>
    <row r="1082" spans="35:46" x14ac:dyDescent="0.25">
      <c r="AI1082" s="154"/>
      <c r="AJ1082" s="154"/>
      <c r="AK1082" s="154"/>
      <c r="AL1082" s="154"/>
      <c r="AM1082" s="154"/>
      <c r="AN1082" s="154"/>
      <c r="AO1082" s="154"/>
      <c r="AP1082" s="154"/>
      <c r="AQ1082" s="154"/>
      <c r="AR1082" s="154"/>
      <c r="AS1082" s="154"/>
      <c r="AT1082" s="154"/>
    </row>
    <row r="1083" spans="35:46" x14ac:dyDescent="0.25">
      <c r="AI1083" s="154"/>
      <c r="AJ1083" s="154"/>
      <c r="AK1083" s="154"/>
      <c r="AL1083" s="154"/>
      <c r="AM1083" s="154"/>
      <c r="AN1083" s="154"/>
      <c r="AO1083" s="154"/>
      <c r="AP1083" s="154"/>
      <c r="AQ1083" s="154"/>
      <c r="AR1083" s="154"/>
      <c r="AS1083" s="154"/>
      <c r="AT1083" s="154"/>
    </row>
    <row r="1084" spans="35:46" x14ac:dyDescent="0.25">
      <c r="AI1084" s="154"/>
      <c r="AJ1084" s="154"/>
      <c r="AK1084" s="154"/>
      <c r="AL1084" s="154"/>
      <c r="AM1084" s="154"/>
      <c r="AN1084" s="154"/>
      <c r="AO1084" s="154"/>
      <c r="AP1084" s="154"/>
      <c r="AQ1084" s="154"/>
      <c r="AR1084" s="154"/>
      <c r="AS1084" s="154"/>
      <c r="AT1084" s="154"/>
    </row>
    <row r="1085" spans="35:46" x14ac:dyDescent="0.25">
      <c r="AI1085" s="154"/>
      <c r="AJ1085" s="154"/>
      <c r="AK1085" s="154"/>
      <c r="AL1085" s="154"/>
      <c r="AM1085" s="154"/>
      <c r="AN1085" s="154"/>
      <c r="AO1085" s="154"/>
      <c r="AP1085" s="154"/>
      <c r="AQ1085" s="154"/>
      <c r="AR1085" s="154"/>
      <c r="AS1085" s="154"/>
      <c r="AT1085" s="154"/>
    </row>
    <row r="1086" spans="35:46" x14ac:dyDescent="0.25">
      <c r="AI1086" s="154"/>
      <c r="AJ1086" s="154"/>
      <c r="AK1086" s="154"/>
      <c r="AL1086" s="154"/>
      <c r="AM1086" s="154"/>
      <c r="AN1086" s="154"/>
      <c r="AO1086" s="154"/>
      <c r="AP1086" s="154"/>
      <c r="AQ1086" s="154"/>
      <c r="AR1086" s="154"/>
      <c r="AS1086" s="154"/>
      <c r="AT1086" s="154"/>
    </row>
    <row r="1087" spans="35:46" x14ac:dyDescent="0.25">
      <c r="AI1087" s="154"/>
      <c r="AJ1087" s="154"/>
      <c r="AK1087" s="154"/>
      <c r="AL1087" s="154"/>
      <c r="AM1087" s="154"/>
      <c r="AN1087" s="154"/>
      <c r="AO1087" s="154"/>
      <c r="AP1087" s="154"/>
      <c r="AQ1087" s="154"/>
      <c r="AR1087" s="154"/>
      <c r="AS1087" s="154"/>
      <c r="AT1087" s="154"/>
    </row>
    <row r="1088" spans="35:46" x14ac:dyDescent="0.25">
      <c r="AI1088" s="154"/>
      <c r="AJ1088" s="154"/>
      <c r="AK1088" s="154"/>
      <c r="AL1088" s="154"/>
      <c r="AM1088" s="154"/>
      <c r="AN1088" s="154"/>
      <c r="AO1088" s="154"/>
      <c r="AP1088" s="154"/>
      <c r="AQ1088" s="154"/>
      <c r="AR1088" s="154"/>
      <c r="AS1088" s="154"/>
      <c r="AT1088" s="154"/>
    </row>
    <row r="1089" spans="35:46" x14ac:dyDescent="0.25">
      <c r="AI1089" s="154"/>
      <c r="AJ1089" s="154"/>
      <c r="AK1089" s="154"/>
      <c r="AL1089" s="154"/>
      <c r="AM1089" s="154"/>
      <c r="AN1089" s="154"/>
      <c r="AO1089" s="154"/>
      <c r="AP1089" s="154"/>
      <c r="AQ1089" s="154"/>
      <c r="AR1089" s="154"/>
      <c r="AS1089" s="154"/>
      <c r="AT1089" s="154"/>
    </row>
    <row r="1090" spans="35:46" x14ac:dyDescent="0.25">
      <c r="AI1090" s="154"/>
      <c r="AJ1090" s="154"/>
      <c r="AK1090" s="154"/>
      <c r="AL1090" s="154"/>
      <c r="AM1090" s="154"/>
      <c r="AN1090" s="154"/>
      <c r="AO1090" s="154"/>
      <c r="AP1090" s="154"/>
      <c r="AQ1090" s="154"/>
      <c r="AR1090" s="154"/>
      <c r="AS1090" s="154"/>
      <c r="AT1090" s="154"/>
    </row>
    <row r="1091" spans="35:46" x14ac:dyDescent="0.25">
      <c r="AI1091" s="154"/>
      <c r="AJ1091" s="154"/>
      <c r="AK1091" s="154"/>
      <c r="AL1091" s="154"/>
      <c r="AM1091" s="154"/>
      <c r="AN1091" s="154"/>
      <c r="AO1091" s="154"/>
      <c r="AP1091" s="154"/>
      <c r="AQ1091" s="154"/>
      <c r="AR1091" s="154"/>
      <c r="AS1091" s="154"/>
      <c r="AT1091" s="154"/>
    </row>
    <row r="1092" spans="35:46" x14ac:dyDescent="0.25">
      <c r="AI1092" s="154"/>
      <c r="AJ1092" s="154"/>
      <c r="AK1092" s="154"/>
      <c r="AL1092" s="154"/>
      <c r="AM1092" s="154"/>
      <c r="AN1092" s="154"/>
      <c r="AO1092" s="154"/>
      <c r="AP1092" s="154"/>
      <c r="AQ1092" s="154"/>
      <c r="AR1092" s="154"/>
      <c r="AS1092" s="154"/>
      <c r="AT1092" s="154"/>
    </row>
    <row r="1093" spans="35:46" x14ac:dyDescent="0.25">
      <c r="AI1093" s="154"/>
      <c r="AJ1093" s="154"/>
      <c r="AK1093" s="154"/>
      <c r="AL1093" s="154"/>
      <c r="AM1093" s="154"/>
      <c r="AN1093" s="154"/>
      <c r="AO1093" s="154"/>
      <c r="AP1093" s="154"/>
      <c r="AQ1093" s="154"/>
      <c r="AR1093" s="154"/>
      <c r="AS1093" s="154"/>
      <c r="AT1093" s="154"/>
    </row>
    <row r="1094" spans="35:46" x14ac:dyDescent="0.25">
      <c r="AI1094" s="154"/>
      <c r="AJ1094" s="154"/>
      <c r="AK1094" s="154"/>
      <c r="AL1094" s="154"/>
      <c r="AM1094" s="154"/>
      <c r="AN1094" s="154"/>
      <c r="AO1094" s="154"/>
      <c r="AP1094" s="154"/>
      <c r="AQ1094" s="154"/>
      <c r="AR1094" s="154"/>
      <c r="AS1094" s="154"/>
      <c r="AT1094" s="154"/>
    </row>
    <row r="1095" spans="35:46" x14ac:dyDescent="0.25">
      <c r="AI1095" s="154"/>
      <c r="AJ1095" s="154"/>
      <c r="AK1095" s="154"/>
      <c r="AL1095" s="154"/>
      <c r="AM1095" s="154"/>
      <c r="AN1095" s="154"/>
      <c r="AO1095" s="154"/>
      <c r="AP1095" s="154"/>
      <c r="AQ1095" s="154"/>
      <c r="AR1095" s="154"/>
      <c r="AS1095" s="154"/>
      <c r="AT1095" s="154"/>
    </row>
    <row r="1096" spans="35:46" x14ac:dyDescent="0.25">
      <c r="AI1096" s="154"/>
      <c r="AJ1096" s="154"/>
      <c r="AK1096" s="154"/>
      <c r="AL1096" s="154"/>
      <c r="AM1096" s="154"/>
      <c r="AN1096" s="154"/>
      <c r="AO1096" s="154"/>
      <c r="AP1096" s="154"/>
      <c r="AQ1096" s="154"/>
      <c r="AR1096" s="154"/>
      <c r="AS1096" s="154"/>
      <c r="AT1096" s="154"/>
    </row>
    <row r="1097" spans="35:46" x14ac:dyDescent="0.25">
      <c r="AI1097" s="154"/>
      <c r="AJ1097" s="154"/>
      <c r="AK1097" s="154"/>
      <c r="AL1097" s="154"/>
      <c r="AM1097" s="154"/>
      <c r="AN1097" s="154"/>
      <c r="AO1097" s="154"/>
      <c r="AP1097" s="154"/>
      <c r="AQ1097" s="154"/>
      <c r="AR1097" s="154"/>
      <c r="AS1097" s="154"/>
      <c r="AT1097" s="154"/>
    </row>
    <row r="1098" spans="35:46" x14ac:dyDescent="0.25">
      <c r="AI1098" s="154"/>
      <c r="AJ1098" s="154"/>
      <c r="AK1098" s="154"/>
      <c r="AL1098" s="154"/>
      <c r="AM1098" s="154"/>
      <c r="AN1098" s="154"/>
      <c r="AO1098" s="154"/>
      <c r="AP1098" s="154"/>
      <c r="AQ1098" s="154"/>
      <c r="AR1098" s="154"/>
      <c r="AS1098" s="154"/>
      <c r="AT1098" s="154"/>
    </row>
    <row r="1099" spans="35:46" x14ac:dyDescent="0.25">
      <c r="AI1099" s="154"/>
      <c r="AJ1099" s="154"/>
      <c r="AK1099" s="154"/>
      <c r="AL1099" s="154"/>
      <c r="AM1099" s="154"/>
      <c r="AN1099" s="154"/>
      <c r="AO1099" s="154"/>
      <c r="AP1099" s="154"/>
      <c r="AQ1099" s="154"/>
      <c r="AR1099" s="154"/>
      <c r="AS1099" s="154"/>
      <c r="AT1099" s="154"/>
    </row>
    <row r="1100" spans="35:46" x14ac:dyDescent="0.25">
      <c r="AI1100" s="154"/>
      <c r="AJ1100" s="154"/>
      <c r="AK1100" s="154"/>
      <c r="AL1100" s="154"/>
      <c r="AM1100" s="154"/>
      <c r="AN1100" s="154"/>
      <c r="AO1100" s="154"/>
      <c r="AP1100" s="154"/>
      <c r="AQ1100" s="154"/>
      <c r="AR1100" s="154"/>
      <c r="AS1100" s="154"/>
      <c r="AT1100" s="154"/>
    </row>
    <row r="1101" spans="35:46" x14ac:dyDescent="0.25">
      <c r="AI1101" s="154"/>
      <c r="AJ1101" s="154"/>
      <c r="AK1101" s="154"/>
      <c r="AL1101" s="154"/>
      <c r="AM1101" s="154"/>
      <c r="AN1101" s="154"/>
      <c r="AO1101" s="154"/>
      <c r="AP1101" s="154"/>
      <c r="AQ1101" s="154"/>
      <c r="AR1101" s="154"/>
      <c r="AS1101" s="154"/>
      <c r="AT1101" s="154"/>
    </row>
    <row r="1102" spans="35:46" x14ac:dyDescent="0.25">
      <c r="AI1102" s="154"/>
      <c r="AJ1102" s="154"/>
      <c r="AK1102" s="154"/>
      <c r="AL1102" s="154"/>
      <c r="AM1102" s="154"/>
      <c r="AN1102" s="154"/>
      <c r="AO1102" s="154"/>
      <c r="AP1102" s="154"/>
      <c r="AQ1102" s="154"/>
      <c r="AR1102" s="154"/>
      <c r="AS1102" s="154"/>
      <c r="AT1102" s="154"/>
    </row>
    <row r="1103" spans="35:46" x14ac:dyDescent="0.25">
      <c r="AI1103" s="154"/>
      <c r="AJ1103" s="154"/>
      <c r="AK1103" s="154"/>
      <c r="AL1103" s="154"/>
      <c r="AM1103" s="154"/>
      <c r="AN1103" s="154"/>
      <c r="AO1103" s="154"/>
      <c r="AP1103" s="154"/>
      <c r="AQ1103" s="154"/>
      <c r="AR1103" s="154"/>
      <c r="AS1103" s="154"/>
      <c r="AT1103" s="154"/>
    </row>
    <row r="1104" spans="35:46" x14ac:dyDescent="0.25">
      <c r="AI1104" s="154"/>
      <c r="AJ1104" s="154"/>
      <c r="AK1104" s="154"/>
      <c r="AL1104" s="154"/>
      <c r="AM1104" s="154"/>
      <c r="AN1104" s="154"/>
      <c r="AO1104" s="154"/>
      <c r="AP1104" s="154"/>
      <c r="AQ1104" s="154"/>
      <c r="AR1104" s="154"/>
      <c r="AS1104" s="154"/>
      <c r="AT1104" s="154"/>
    </row>
    <row r="1105" spans="35:46" x14ac:dyDescent="0.25">
      <c r="AI1105" s="154"/>
      <c r="AJ1105" s="154"/>
      <c r="AK1105" s="154"/>
      <c r="AL1105" s="154"/>
      <c r="AM1105" s="154"/>
      <c r="AN1105" s="154"/>
      <c r="AO1105" s="154"/>
      <c r="AP1105" s="154"/>
      <c r="AQ1105" s="154"/>
      <c r="AR1105" s="154"/>
      <c r="AS1105" s="154"/>
      <c r="AT1105" s="154"/>
    </row>
    <row r="1106" spans="35:46" x14ac:dyDescent="0.25">
      <c r="AI1106" s="154"/>
      <c r="AJ1106" s="154"/>
      <c r="AK1106" s="154"/>
      <c r="AL1106" s="154"/>
      <c r="AM1106" s="154"/>
      <c r="AN1106" s="154"/>
      <c r="AO1106" s="154"/>
      <c r="AP1106" s="154"/>
      <c r="AQ1106" s="154"/>
      <c r="AR1106" s="154"/>
      <c r="AS1106" s="154"/>
      <c r="AT1106" s="154"/>
    </row>
    <row r="1107" spans="35:46" x14ac:dyDescent="0.25">
      <c r="AI1107" s="154"/>
      <c r="AJ1107" s="154"/>
      <c r="AK1107" s="154"/>
      <c r="AL1107" s="154"/>
      <c r="AM1107" s="154"/>
      <c r="AN1107" s="154"/>
      <c r="AO1107" s="154"/>
      <c r="AP1107" s="154"/>
      <c r="AQ1107" s="154"/>
      <c r="AR1107" s="154"/>
      <c r="AS1107" s="154"/>
      <c r="AT1107" s="154"/>
    </row>
    <row r="1108" spans="35:46" x14ac:dyDescent="0.25">
      <c r="AI1108" s="154"/>
      <c r="AJ1108" s="154"/>
      <c r="AK1108" s="154"/>
      <c r="AL1108" s="154"/>
      <c r="AM1108" s="154"/>
      <c r="AN1108" s="154"/>
      <c r="AO1108" s="154"/>
      <c r="AP1108" s="154"/>
      <c r="AQ1108" s="154"/>
      <c r="AR1108" s="154"/>
      <c r="AS1108" s="154"/>
      <c r="AT1108" s="154"/>
    </row>
    <row r="1109" spans="35:46" x14ac:dyDescent="0.25">
      <c r="AI1109" s="154"/>
      <c r="AJ1109" s="154"/>
      <c r="AK1109" s="154"/>
      <c r="AL1109" s="154"/>
      <c r="AM1109" s="154"/>
      <c r="AN1109" s="154"/>
      <c r="AO1109" s="154"/>
      <c r="AP1109" s="154"/>
      <c r="AQ1109" s="154"/>
      <c r="AR1109" s="154"/>
      <c r="AS1109" s="154"/>
      <c r="AT1109" s="154"/>
    </row>
    <row r="1110" spans="35:46" x14ac:dyDescent="0.25">
      <c r="AI1110" s="154"/>
      <c r="AJ1110" s="154"/>
      <c r="AK1110" s="154"/>
      <c r="AL1110" s="154"/>
      <c r="AM1110" s="154"/>
      <c r="AN1110" s="154"/>
      <c r="AO1110" s="154"/>
      <c r="AP1110" s="154"/>
      <c r="AQ1110" s="154"/>
      <c r="AR1110" s="154"/>
      <c r="AS1110" s="154"/>
      <c r="AT1110" s="154"/>
    </row>
    <row r="1111" spans="35:46" x14ac:dyDescent="0.25">
      <c r="AI1111" s="154"/>
      <c r="AJ1111" s="154"/>
      <c r="AK1111" s="154"/>
      <c r="AL1111" s="154"/>
      <c r="AM1111" s="154"/>
      <c r="AN1111" s="154"/>
      <c r="AO1111" s="154"/>
      <c r="AP1111" s="154"/>
      <c r="AQ1111" s="154"/>
      <c r="AR1111" s="154"/>
      <c r="AS1111" s="154"/>
      <c r="AT1111" s="154"/>
    </row>
    <row r="1112" spans="35:46" x14ac:dyDescent="0.25">
      <c r="AI1112" s="154"/>
      <c r="AJ1112" s="154"/>
      <c r="AK1112" s="154"/>
      <c r="AL1112" s="154"/>
      <c r="AM1112" s="154"/>
      <c r="AN1112" s="154"/>
      <c r="AO1112" s="154"/>
      <c r="AP1112" s="154"/>
      <c r="AQ1112" s="154"/>
      <c r="AR1112" s="154"/>
      <c r="AS1112" s="154"/>
      <c r="AT1112" s="154"/>
    </row>
    <row r="1113" spans="35:46" x14ac:dyDescent="0.25">
      <c r="AI1113" s="154"/>
      <c r="AJ1113" s="154"/>
      <c r="AK1113" s="154"/>
      <c r="AL1113" s="154"/>
      <c r="AM1113" s="154"/>
      <c r="AN1113" s="154"/>
      <c r="AO1113" s="154"/>
      <c r="AP1113" s="154"/>
      <c r="AQ1113" s="154"/>
      <c r="AR1113" s="154"/>
      <c r="AS1113" s="154"/>
      <c r="AT1113" s="154"/>
    </row>
    <row r="1114" spans="35:46" x14ac:dyDescent="0.25">
      <c r="AI1114" s="154"/>
      <c r="AJ1114" s="154"/>
      <c r="AK1114" s="154"/>
      <c r="AL1114" s="154"/>
      <c r="AM1114" s="154"/>
      <c r="AN1114" s="154"/>
      <c r="AO1114" s="154"/>
      <c r="AP1114" s="154"/>
      <c r="AQ1114" s="154"/>
      <c r="AR1114" s="154"/>
      <c r="AS1114" s="154"/>
      <c r="AT1114" s="154"/>
    </row>
    <row r="1115" spans="35:46" x14ac:dyDescent="0.25">
      <c r="AI1115" s="154"/>
      <c r="AJ1115" s="154"/>
      <c r="AK1115" s="154"/>
      <c r="AL1115" s="154"/>
      <c r="AM1115" s="154"/>
      <c r="AN1115" s="154"/>
      <c r="AO1115" s="154"/>
      <c r="AP1115" s="154"/>
      <c r="AQ1115" s="154"/>
      <c r="AR1115" s="154"/>
      <c r="AS1115" s="154"/>
      <c r="AT1115" s="154"/>
    </row>
    <row r="1116" spans="35:46" x14ac:dyDescent="0.25">
      <c r="AI1116" s="154"/>
      <c r="AJ1116" s="154"/>
      <c r="AK1116" s="154"/>
      <c r="AL1116" s="154"/>
      <c r="AM1116" s="154"/>
      <c r="AN1116" s="154"/>
      <c r="AO1116" s="154"/>
      <c r="AP1116" s="154"/>
      <c r="AQ1116" s="154"/>
      <c r="AR1116" s="154"/>
      <c r="AS1116" s="154"/>
      <c r="AT1116" s="154"/>
    </row>
    <row r="1117" spans="35:46" x14ac:dyDescent="0.25">
      <c r="AI1117" s="154"/>
      <c r="AJ1117" s="154"/>
      <c r="AK1117" s="154"/>
      <c r="AL1117" s="154"/>
      <c r="AM1117" s="154"/>
      <c r="AN1117" s="154"/>
      <c r="AO1117" s="154"/>
      <c r="AP1117" s="154"/>
      <c r="AQ1117" s="154"/>
      <c r="AR1117" s="154"/>
      <c r="AS1117" s="154"/>
      <c r="AT1117" s="154"/>
    </row>
    <row r="1118" spans="35:46" x14ac:dyDescent="0.25">
      <c r="AI1118" s="154"/>
      <c r="AJ1118" s="154"/>
      <c r="AK1118" s="154"/>
      <c r="AL1118" s="154"/>
      <c r="AM1118" s="154"/>
      <c r="AN1118" s="154"/>
      <c r="AO1118" s="154"/>
      <c r="AP1118" s="154"/>
      <c r="AQ1118" s="154"/>
      <c r="AR1118" s="154"/>
      <c r="AS1118" s="154"/>
      <c r="AT1118" s="154"/>
    </row>
    <row r="1119" spans="35:46" x14ac:dyDescent="0.25">
      <c r="AI1119" s="154"/>
      <c r="AJ1119" s="154"/>
      <c r="AK1119" s="154"/>
      <c r="AL1119" s="154"/>
      <c r="AM1119" s="154"/>
      <c r="AN1119" s="154"/>
      <c r="AO1119" s="154"/>
      <c r="AP1119" s="154"/>
      <c r="AQ1119" s="154"/>
      <c r="AR1119" s="154"/>
      <c r="AS1119" s="154"/>
      <c r="AT1119" s="154"/>
    </row>
    <row r="1120" spans="35:46" x14ac:dyDescent="0.25">
      <c r="AI1120" s="154"/>
      <c r="AJ1120" s="154"/>
      <c r="AK1120" s="154"/>
      <c r="AL1120" s="154"/>
      <c r="AM1120" s="154"/>
      <c r="AN1120" s="154"/>
      <c r="AO1120" s="154"/>
      <c r="AP1120" s="154"/>
      <c r="AQ1120" s="154"/>
      <c r="AR1120" s="154"/>
      <c r="AS1120" s="154"/>
      <c r="AT1120" s="154"/>
    </row>
    <row r="1121" spans="35:46" x14ac:dyDescent="0.25">
      <c r="AI1121" s="154"/>
      <c r="AJ1121" s="154"/>
      <c r="AK1121" s="154"/>
      <c r="AL1121" s="154"/>
      <c r="AM1121" s="154"/>
      <c r="AN1121" s="154"/>
      <c r="AO1121" s="154"/>
      <c r="AP1121" s="154"/>
      <c r="AQ1121" s="154"/>
      <c r="AR1121" s="154"/>
      <c r="AS1121" s="154"/>
      <c r="AT1121" s="154"/>
    </row>
    <row r="1122" spans="35:46" x14ac:dyDescent="0.25">
      <c r="AI1122" s="154"/>
      <c r="AJ1122" s="154"/>
      <c r="AK1122" s="154"/>
      <c r="AL1122" s="154"/>
      <c r="AM1122" s="154"/>
      <c r="AN1122" s="154"/>
      <c r="AO1122" s="154"/>
      <c r="AP1122" s="154"/>
      <c r="AQ1122" s="154"/>
      <c r="AR1122" s="154"/>
      <c r="AS1122" s="154"/>
      <c r="AT1122" s="154"/>
    </row>
    <row r="1123" spans="35:46" x14ac:dyDescent="0.25">
      <c r="AI1123" s="154"/>
      <c r="AJ1123" s="154"/>
      <c r="AK1123" s="154"/>
      <c r="AL1123" s="154"/>
      <c r="AM1123" s="154"/>
      <c r="AN1123" s="154"/>
      <c r="AO1123" s="154"/>
      <c r="AP1123" s="154"/>
      <c r="AQ1123" s="154"/>
      <c r="AR1123" s="154"/>
      <c r="AS1123" s="154"/>
      <c r="AT1123" s="154"/>
    </row>
    <row r="1124" spans="35:46" x14ac:dyDescent="0.25">
      <c r="AI1124" s="154"/>
      <c r="AJ1124" s="154"/>
      <c r="AK1124" s="154"/>
      <c r="AL1124" s="154"/>
      <c r="AM1124" s="154"/>
      <c r="AN1124" s="154"/>
      <c r="AO1124" s="154"/>
      <c r="AP1124" s="154"/>
      <c r="AQ1124" s="154"/>
      <c r="AR1124" s="154"/>
      <c r="AS1124" s="154"/>
      <c r="AT1124" s="154"/>
    </row>
    <row r="1125" spans="35:46" x14ac:dyDescent="0.25">
      <c r="AI1125" s="154"/>
      <c r="AJ1125" s="154"/>
      <c r="AK1125" s="154"/>
      <c r="AL1125" s="154"/>
      <c r="AM1125" s="154"/>
      <c r="AN1125" s="154"/>
      <c r="AO1125" s="154"/>
      <c r="AP1125" s="154"/>
      <c r="AQ1125" s="154"/>
      <c r="AR1125" s="154"/>
      <c r="AS1125" s="154"/>
      <c r="AT1125" s="154"/>
    </row>
    <row r="1126" spans="35:46" x14ac:dyDescent="0.25">
      <c r="AI1126" s="154"/>
      <c r="AJ1126" s="154"/>
      <c r="AK1126" s="154"/>
      <c r="AL1126" s="154"/>
      <c r="AM1126" s="154"/>
      <c r="AN1126" s="154"/>
      <c r="AO1126" s="154"/>
      <c r="AP1126" s="154"/>
      <c r="AQ1126" s="154"/>
      <c r="AR1126" s="154"/>
      <c r="AS1126" s="154"/>
      <c r="AT1126" s="154"/>
    </row>
    <row r="1127" spans="35:46" x14ac:dyDescent="0.25">
      <c r="AI1127" s="154"/>
      <c r="AJ1127" s="154"/>
      <c r="AK1127" s="154"/>
      <c r="AL1127" s="154"/>
      <c r="AM1127" s="154"/>
      <c r="AN1127" s="154"/>
      <c r="AO1127" s="154"/>
      <c r="AP1127" s="154"/>
      <c r="AQ1127" s="154"/>
      <c r="AR1127" s="154"/>
      <c r="AS1127" s="154"/>
      <c r="AT1127" s="154"/>
    </row>
    <row r="1128" spans="35:46" x14ac:dyDescent="0.25">
      <c r="AI1128" s="154"/>
      <c r="AJ1128" s="154"/>
      <c r="AK1128" s="154"/>
      <c r="AL1128" s="154"/>
      <c r="AM1128" s="154"/>
      <c r="AN1128" s="154"/>
      <c r="AO1128" s="154"/>
      <c r="AP1128" s="154"/>
      <c r="AQ1128" s="154"/>
      <c r="AR1128" s="154"/>
      <c r="AS1128" s="154"/>
      <c r="AT1128" s="154"/>
    </row>
    <row r="1129" spans="35:46" x14ac:dyDescent="0.25">
      <c r="AI1129" s="154"/>
      <c r="AJ1129" s="154"/>
      <c r="AK1129" s="154"/>
      <c r="AL1129" s="154"/>
      <c r="AM1129" s="154"/>
      <c r="AN1129" s="154"/>
      <c r="AO1129" s="154"/>
      <c r="AP1129" s="154"/>
      <c r="AQ1129" s="154"/>
      <c r="AR1129" s="154"/>
      <c r="AS1129" s="154"/>
      <c r="AT1129" s="154"/>
    </row>
    <row r="1130" spans="35:46" x14ac:dyDescent="0.25">
      <c r="AI1130" s="154"/>
      <c r="AJ1130" s="154"/>
      <c r="AK1130" s="154"/>
      <c r="AL1130" s="154"/>
      <c r="AM1130" s="154"/>
      <c r="AN1130" s="154"/>
      <c r="AO1130" s="154"/>
      <c r="AP1130" s="154"/>
      <c r="AQ1130" s="154"/>
      <c r="AR1130" s="154"/>
      <c r="AS1130" s="154"/>
      <c r="AT1130" s="154"/>
    </row>
    <row r="1131" spans="35:46" x14ac:dyDescent="0.25">
      <c r="AI1131" s="154"/>
      <c r="AJ1131" s="154"/>
      <c r="AK1131" s="154"/>
      <c r="AL1131" s="154"/>
      <c r="AM1131" s="154"/>
      <c r="AN1131" s="154"/>
      <c r="AO1131" s="154"/>
      <c r="AP1131" s="154"/>
      <c r="AQ1131" s="154"/>
      <c r="AR1131" s="154"/>
      <c r="AS1131" s="154"/>
      <c r="AT1131" s="154"/>
    </row>
    <row r="1132" spans="35:46" x14ac:dyDescent="0.25">
      <c r="AI1132" s="154"/>
      <c r="AJ1132" s="154"/>
      <c r="AK1132" s="154"/>
      <c r="AL1132" s="154"/>
      <c r="AM1132" s="154"/>
      <c r="AN1132" s="154"/>
      <c r="AO1132" s="154"/>
      <c r="AP1132" s="154"/>
      <c r="AQ1132" s="154"/>
      <c r="AR1132" s="154"/>
      <c r="AS1132" s="154"/>
      <c r="AT1132" s="154"/>
    </row>
    <row r="1133" spans="35:46" x14ac:dyDescent="0.25">
      <c r="AI1133" s="154"/>
      <c r="AJ1133" s="154"/>
      <c r="AK1133" s="154"/>
      <c r="AL1133" s="154"/>
      <c r="AM1133" s="154"/>
      <c r="AN1133" s="154"/>
      <c r="AO1133" s="154"/>
      <c r="AP1133" s="154"/>
      <c r="AQ1133" s="154"/>
      <c r="AR1133" s="154"/>
      <c r="AS1133" s="154"/>
      <c r="AT1133" s="154"/>
    </row>
    <row r="1134" spans="35:46" x14ac:dyDescent="0.25">
      <c r="AI1134" s="154"/>
      <c r="AJ1134" s="154"/>
      <c r="AK1134" s="154"/>
      <c r="AL1134" s="154"/>
      <c r="AM1134" s="154"/>
      <c r="AN1134" s="154"/>
      <c r="AO1134" s="154"/>
      <c r="AP1134" s="154"/>
      <c r="AQ1134" s="154"/>
      <c r="AR1134" s="154"/>
      <c r="AS1134" s="154"/>
      <c r="AT1134" s="154"/>
    </row>
    <row r="1135" spans="35:46" x14ac:dyDescent="0.25">
      <c r="AI1135" s="154"/>
      <c r="AJ1135" s="154"/>
      <c r="AK1135" s="154"/>
      <c r="AL1135" s="154"/>
      <c r="AM1135" s="154"/>
      <c r="AN1135" s="154"/>
      <c r="AO1135" s="154"/>
      <c r="AP1135" s="154"/>
      <c r="AQ1135" s="154"/>
      <c r="AR1135" s="154"/>
      <c r="AS1135" s="154"/>
      <c r="AT1135" s="154"/>
    </row>
    <row r="1136" spans="35:46" x14ac:dyDescent="0.25">
      <c r="AI1136" s="154"/>
      <c r="AJ1136" s="154"/>
      <c r="AK1136" s="154"/>
      <c r="AL1136" s="154"/>
      <c r="AM1136" s="154"/>
      <c r="AN1136" s="154"/>
      <c r="AO1136" s="154"/>
      <c r="AP1136" s="154"/>
      <c r="AQ1136" s="154"/>
      <c r="AR1136" s="154"/>
      <c r="AS1136" s="154"/>
      <c r="AT1136" s="154"/>
    </row>
    <row r="1137" spans="35:46" x14ac:dyDescent="0.25">
      <c r="AI1137" s="154"/>
      <c r="AJ1137" s="154"/>
      <c r="AK1137" s="154"/>
      <c r="AL1137" s="154"/>
      <c r="AM1137" s="154"/>
      <c r="AN1137" s="154"/>
      <c r="AO1137" s="154"/>
      <c r="AP1137" s="154"/>
      <c r="AQ1137" s="154"/>
      <c r="AR1137" s="154"/>
      <c r="AS1137" s="154"/>
      <c r="AT1137" s="154"/>
    </row>
    <row r="1138" spans="35:46" x14ac:dyDescent="0.25">
      <c r="AI1138" s="154"/>
      <c r="AJ1138" s="154"/>
      <c r="AK1138" s="154"/>
      <c r="AL1138" s="154"/>
      <c r="AM1138" s="154"/>
      <c r="AN1138" s="154"/>
      <c r="AO1138" s="154"/>
      <c r="AP1138" s="154"/>
      <c r="AQ1138" s="154"/>
      <c r="AR1138" s="154"/>
      <c r="AS1138" s="154"/>
      <c r="AT1138" s="154"/>
    </row>
    <row r="1139" spans="35:46" x14ac:dyDescent="0.25">
      <c r="AI1139" s="154"/>
      <c r="AJ1139" s="154"/>
      <c r="AK1139" s="154"/>
      <c r="AL1139" s="154"/>
      <c r="AM1139" s="154"/>
      <c r="AN1139" s="154"/>
      <c r="AO1139" s="154"/>
      <c r="AP1139" s="154"/>
      <c r="AQ1139" s="154"/>
      <c r="AR1139" s="154"/>
      <c r="AS1139" s="154"/>
      <c r="AT1139" s="154"/>
    </row>
    <row r="1140" spans="35:46" x14ac:dyDescent="0.25">
      <c r="AI1140" s="154"/>
      <c r="AJ1140" s="154"/>
      <c r="AK1140" s="154"/>
      <c r="AL1140" s="154"/>
      <c r="AM1140" s="154"/>
      <c r="AN1140" s="154"/>
      <c r="AO1140" s="154"/>
      <c r="AP1140" s="154"/>
      <c r="AQ1140" s="154"/>
      <c r="AR1140" s="154"/>
      <c r="AS1140" s="154"/>
      <c r="AT1140" s="154"/>
    </row>
    <row r="1141" spans="35:46" x14ac:dyDescent="0.25">
      <c r="AI1141" s="154"/>
      <c r="AJ1141" s="154"/>
      <c r="AK1141" s="154"/>
      <c r="AL1141" s="154"/>
      <c r="AM1141" s="154"/>
      <c r="AN1141" s="154"/>
      <c r="AO1141" s="154"/>
      <c r="AP1141" s="154"/>
      <c r="AQ1141" s="154"/>
      <c r="AR1141" s="154"/>
      <c r="AS1141" s="154"/>
      <c r="AT1141" s="154"/>
    </row>
    <row r="1142" spans="35:46" x14ac:dyDescent="0.25">
      <c r="AI1142" s="154"/>
      <c r="AJ1142" s="154"/>
      <c r="AK1142" s="154"/>
      <c r="AL1142" s="154"/>
      <c r="AM1142" s="154"/>
      <c r="AN1142" s="154"/>
      <c r="AO1142" s="154"/>
      <c r="AP1142" s="154"/>
      <c r="AQ1142" s="154"/>
      <c r="AR1142" s="154"/>
      <c r="AS1142" s="154"/>
      <c r="AT1142" s="154"/>
    </row>
    <row r="1143" spans="35:46" x14ac:dyDescent="0.25">
      <c r="AI1143" s="154"/>
      <c r="AJ1143" s="154"/>
      <c r="AK1143" s="154"/>
      <c r="AL1143" s="154"/>
      <c r="AM1143" s="154"/>
      <c r="AN1143" s="154"/>
      <c r="AO1143" s="154"/>
      <c r="AP1143" s="154"/>
      <c r="AQ1143" s="154"/>
      <c r="AR1143" s="154"/>
      <c r="AS1143" s="154"/>
      <c r="AT1143" s="154"/>
    </row>
    <row r="1144" spans="35:46" x14ac:dyDescent="0.25">
      <c r="AI1144" s="154"/>
      <c r="AJ1144" s="154"/>
      <c r="AK1144" s="154"/>
      <c r="AL1144" s="154"/>
      <c r="AM1144" s="154"/>
      <c r="AN1144" s="154"/>
      <c r="AO1144" s="154"/>
      <c r="AP1144" s="154"/>
      <c r="AQ1144" s="154"/>
      <c r="AR1144" s="154"/>
      <c r="AS1144" s="154"/>
      <c r="AT1144" s="154"/>
    </row>
    <row r="1145" spans="35:46" x14ac:dyDescent="0.25">
      <c r="AI1145" s="154"/>
      <c r="AJ1145" s="154"/>
      <c r="AK1145" s="154"/>
      <c r="AL1145" s="154"/>
      <c r="AM1145" s="154"/>
      <c r="AN1145" s="154"/>
      <c r="AO1145" s="154"/>
      <c r="AP1145" s="154"/>
      <c r="AQ1145" s="154"/>
      <c r="AR1145" s="154"/>
      <c r="AS1145" s="154"/>
      <c r="AT1145" s="154"/>
    </row>
    <row r="1146" spans="35:46" x14ac:dyDescent="0.25">
      <c r="AI1146" s="154"/>
      <c r="AJ1146" s="154"/>
      <c r="AK1146" s="154"/>
      <c r="AL1146" s="154"/>
      <c r="AM1146" s="154"/>
      <c r="AN1146" s="154"/>
      <c r="AO1146" s="154"/>
      <c r="AP1146" s="154"/>
      <c r="AQ1146" s="154"/>
      <c r="AR1146" s="154"/>
      <c r="AS1146" s="154"/>
      <c r="AT1146" s="154"/>
    </row>
    <row r="1147" spans="35:46" x14ac:dyDescent="0.25">
      <c r="AI1147" s="154"/>
      <c r="AJ1147" s="154"/>
      <c r="AK1147" s="154"/>
      <c r="AL1147" s="154"/>
      <c r="AM1147" s="154"/>
      <c r="AN1147" s="154"/>
      <c r="AO1147" s="154"/>
      <c r="AP1147" s="154"/>
      <c r="AQ1147" s="154"/>
      <c r="AR1147" s="154"/>
      <c r="AS1147" s="154"/>
      <c r="AT1147" s="154"/>
    </row>
    <row r="1148" spans="35:46" x14ac:dyDescent="0.25">
      <c r="AI1148" s="154"/>
      <c r="AJ1148" s="154"/>
      <c r="AK1148" s="154"/>
      <c r="AL1148" s="154"/>
      <c r="AM1148" s="154"/>
      <c r="AN1148" s="154"/>
      <c r="AO1148" s="154"/>
      <c r="AP1148" s="154"/>
      <c r="AQ1148" s="154"/>
      <c r="AR1148" s="154"/>
      <c r="AS1148" s="154"/>
      <c r="AT1148" s="154"/>
    </row>
    <row r="1149" spans="35:46" x14ac:dyDescent="0.25">
      <c r="AI1149" s="154"/>
      <c r="AJ1149" s="154"/>
      <c r="AK1149" s="154"/>
      <c r="AL1149" s="154"/>
      <c r="AM1149" s="154"/>
      <c r="AN1149" s="154"/>
      <c r="AO1149" s="154"/>
      <c r="AP1149" s="154"/>
      <c r="AQ1149" s="154"/>
      <c r="AR1149" s="154"/>
      <c r="AS1149" s="154"/>
      <c r="AT1149" s="154"/>
    </row>
    <row r="1150" spans="35:46" x14ac:dyDescent="0.25">
      <c r="AI1150" s="154"/>
      <c r="AJ1150" s="154"/>
      <c r="AK1150" s="154"/>
      <c r="AL1150" s="154"/>
      <c r="AM1150" s="154"/>
      <c r="AN1150" s="154"/>
      <c r="AO1150" s="154"/>
      <c r="AP1150" s="154"/>
      <c r="AQ1150" s="154"/>
      <c r="AR1150" s="154"/>
      <c r="AS1150" s="154"/>
      <c r="AT1150" s="154"/>
    </row>
    <row r="1151" spans="35:46" x14ac:dyDescent="0.25">
      <c r="AI1151" s="154"/>
      <c r="AJ1151" s="154"/>
      <c r="AK1151" s="154"/>
      <c r="AL1151" s="154"/>
      <c r="AM1151" s="154"/>
      <c r="AN1151" s="154"/>
      <c r="AO1151" s="154"/>
      <c r="AP1151" s="154"/>
      <c r="AQ1151" s="154"/>
      <c r="AR1151" s="154"/>
      <c r="AS1151" s="154"/>
      <c r="AT1151" s="154"/>
    </row>
    <row r="1152" spans="35:46" x14ac:dyDescent="0.25">
      <c r="AI1152" s="154"/>
      <c r="AJ1152" s="154"/>
      <c r="AK1152" s="154"/>
      <c r="AL1152" s="154"/>
      <c r="AM1152" s="154"/>
      <c r="AN1152" s="154"/>
      <c r="AO1152" s="154"/>
      <c r="AP1152" s="154"/>
      <c r="AQ1152" s="154"/>
      <c r="AR1152" s="154"/>
      <c r="AS1152" s="154"/>
      <c r="AT1152" s="154"/>
    </row>
    <row r="1153" spans="35:46" x14ac:dyDescent="0.25">
      <c r="AI1153" s="154"/>
      <c r="AJ1153" s="154"/>
      <c r="AK1153" s="154"/>
      <c r="AL1153" s="154"/>
      <c r="AM1153" s="154"/>
      <c r="AN1153" s="154"/>
      <c r="AO1153" s="154"/>
      <c r="AP1153" s="154"/>
      <c r="AQ1153" s="154"/>
      <c r="AR1153" s="154"/>
      <c r="AS1153" s="154"/>
      <c r="AT1153" s="154"/>
    </row>
    <row r="1154" spans="35:46" x14ac:dyDescent="0.25">
      <c r="AI1154" s="154"/>
      <c r="AJ1154" s="154"/>
      <c r="AK1154" s="154"/>
      <c r="AL1154" s="154"/>
      <c r="AM1154" s="154"/>
      <c r="AN1154" s="154"/>
      <c r="AO1154" s="154"/>
      <c r="AP1154" s="154"/>
      <c r="AQ1154" s="154"/>
      <c r="AR1154" s="154"/>
      <c r="AS1154" s="154"/>
      <c r="AT1154" s="154"/>
    </row>
    <row r="1155" spans="35:46" x14ac:dyDescent="0.25">
      <c r="AI1155" s="154"/>
      <c r="AJ1155" s="154"/>
      <c r="AK1155" s="154"/>
      <c r="AL1155" s="154"/>
      <c r="AM1155" s="154"/>
      <c r="AN1155" s="154"/>
      <c r="AO1155" s="154"/>
      <c r="AP1155" s="154"/>
      <c r="AQ1155" s="154"/>
      <c r="AR1155" s="154"/>
      <c r="AS1155" s="154"/>
      <c r="AT1155" s="154"/>
    </row>
    <row r="1156" spans="35:46" x14ac:dyDescent="0.25">
      <c r="AI1156" s="154"/>
      <c r="AJ1156" s="154"/>
      <c r="AK1156" s="154"/>
      <c r="AL1156" s="154"/>
      <c r="AM1156" s="154"/>
      <c r="AN1156" s="154"/>
      <c r="AO1156" s="154"/>
      <c r="AP1156" s="154"/>
      <c r="AQ1156" s="154"/>
      <c r="AR1156" s="154"/>
      <c r="AS1156" s="154"/>
      <c r="AT1156" s="154"/>
    </row>
    <row r="1157" spans="35:46" x14ac:dyDescent="0.25">
      <c r="AI1157" s="154"/>
      <c r="AJ1157" s="154"/>
      <c r="AK1157" s="154"/>
      <c r="AL1157" s="154"/>
      <c r="AM1157" s="154"/>
      <c r="AN1157" s="154"/>
      <c r="AO1157" s="154"/>
      <c r="AP1157" s="154"/>
      <c r="AQ1157" s="154"/>
      <c r="AR1157" s="154"/>
      <c r="AS1157" s="154"/>
      <c r="AT1157" s="154"/>
    </row>
    <row r="1158" spans="35:46" x14ac:dyDescent="0.25">
      <c r="AI1158" s="154"/>
      <c r="AJ1158" s="154"/>
      <c r="AK1158" s="154"/>
      <c r="AL1158" s="154"/>
      <c r="AM1158" s="154"/>
      <c r="AN1158" s="154"/>
      <c r="AO1158" s="154"/>
      <c r="AP1158" s="154"/>
      <c r="AQ1158" s="154"/>
      <c r="AR1158" s="154"/>
      <c r="AS1158" s="154"/>
      <c r="AT1158" s="154"/>
    </row>
    <row r="1159" spans="35:46" x14ac:dyDescent="0.25">
      <c r="AI1159" s="154"/>
      <c r="AJ1159" s="154"/>
      <c r="AK1159" s="154"/>
      <c r="AL1159" s="154"/>
      <c r="AM1159" s="154"/>
      <c r="AN1159" s="154"/>
      <c r="AO1159" s="154"/>
      <c r="AP1159" s="154"/>
      <c r="AQ1159" s="154"/>
      <c r="AR1159" s="154"/>
      <c r="AS1159" s="154"/>
      <c r="AT1159" s="154"/>
    </row>
    <row r="1160" spans="35:46" x14ac:dyDescent="0.25">
      <c r="AI1160" s="154"/>
      <c r="AJ1160" s="154"/>
      <c r="AK1160" s="154"/>
      <c r="AL1160" s="154"/>
      <c r="AM1160" s="154"/>
      <c r="AN1160" s="154"/>
      <c r="AO1160" s="154"/>
      <c r="AP1160" s="154"/>
      <c r="AQ1160" s="154"/>
      <c r="AR1160" s="154"/>
      <c r="AS1160" s="154"/>
      <c r="AT1160" s="154"/>
    </row>
    <row r="1161" spans="35:46" x14ac:dyDescent="0.25">
      <c r="AI1161" s="154"/>
      <c r="AJ1161" s="154"/>
      <c r="AK1161" s="154"/>
      <c r="AL1161" s="154"/>
      <c r="AM1161" s="154"/>
      <c r="AN1161" s="154"/>
      <c r="AO1161" s="154"/>
      <c r="AP1161" s="154"/>
      <c r="AQ1161" s="154"/>
      <c r="AR1161" s="154"/>
      <c r="AS1161" s="154"/>
      <c r="AT1161" s="154"/>
    </row>
    <row r="1162" spans="35:46" x14ac:dyDescent="0.25">
      <c r="AI1162" s="154"/>
      <c r="AJ1162" s="154"/>
      <c r="AK1162" s="154"/>
      <c r="AL1162" s="154"/>
      <c r="AM1162" s="154"/>
      <c r="AN1162" s="154"/>
      <c r="AO1162" s="154"/>
      <c r="AP1162" s="154"/>
      <c r="AQ1162" s="154"/>
      <c r="AR1162" s="154"/>
      <c r="AS1162" s="154"/>
      <c r="AT1162" s="154"/>
    </row>
    <row r="1163" spans="35:46" x14ac:dyDescent="0.25">
      <c r="AI1163" s="154"/>
      <c r="AJ1163" s="154"/>
      <c r="AK1163" s="154"/>
      <c r="AL1163" s="154"/>
      <c r="AM1163" s="154"/>
      <c r="AN1163" s="154"/>
      <c r="AO1163" s="154"/>
      <c r="AP1163" s="154"/>
      <c r="AQ1163" s="154"/>
      <c r="AR1163" s="154"/>
      <c r="AS1163" s="154"/>
      <c r="AT1163" s="154"/>
    </row>
    <row r="1164" spans="35:46" x14ac:dyDescent="0.25">
      <c r="AI1164" s="154"/>
      <c r="AJ1164" s="154"/>
      <c r="AK1164" s="154"/>
      <c r="AL1164" s="154"/>
      <c r="AM1164" s="154"/>
      <c r="AN1164" s="154"/>
      <c r="AO1164" s="154"/>
      <c r="AP1164" s="154"/>
      <c r="AQ1164" s="154"/>
      <c r="AR1164" s="154"/>
      <c r="AS1164" s="154"/>
      <c r="AT1164" s="154"/>
    </row>
    <row r="1165" spans="35:46" x14ac:dyDescent="0.25">
      <c r="AI1165" s="154"/>
      <c r="AJ1165" s="154"/>
      <c r="AK1165" s="154"/>
      <c r="AL1165" s="154"/>
      <c r="AM1165" s="154"/>
      <c r="AN1165" s="154"/>
      <c r="AO1165" s="154"/>
      <c r="AP1165" s="154"/>
      <c r="AQ1165" s="154"/>
      <c r="AR1165" s="154"/>
      <c r="AS1165" s="154"/>
      <c r="AT1165" s="154"/>
    </row>
    <row r="1166" spans="35:46" x14ac:dyDescent="0.25">
      <c r="AI1166" s="154"/>
      <c r="AJ1166" s="154"/>
      <c r="AK1166" s="154"/>
      <c r="AL1166" s="154"/>
      <c r="AM1166" s="154"/>
      <c r="AN1166" s="154"/>
      <c r="AO1166" s="154"/>
      <c r="AP1166" s="154"/>
      <c r="AQ1166" s="154"/>
      <c r="AR1166" s="154"/>
      <c r="AS1166" s="154"/>
      <c r="AT1166" s="154"/>
    </row>
    <row r="1167" spans="35:46" x14ac:dyDescent="0.25">
      <c r="AI1167" s="154"/>
      <c r="AJ1167" s="154"/>
      <c r="AK1167" s="154"/>
      <c r="AL1167" s="154"/>
      <c r="AM1167" s="154"/>
      <c r="AN1167" s="154"/>
      <c r="AO1167" s="154"/>
      <c r="AP1167" s="154"/>
      <c r="AQ1167" s="154"/>
      <c r="AR1167" s="154"/>
      <c r="AS1167" s="154"/>
      <c r="AT1167" s="154"/>
    </row>
    <row r="1168" spans="35:46" x14ac:dyDescent="0.25">
      <c r="AI1168" s="154"/>
      <c r="AJ1168" s="154"/>
      <c r="AK1168" s="154"/>
      <c r="AL1168" s="154"/>
      <c r="AM1168" s="154"/>
      <c r="AN1168" s="154"/>
      <c r="AO1168" s="154"/>
      <c r="AP1168" s="154"/>
      <c r="AQ1168" s="154"/>
      <c r="AR1168" s="154"/>
      <c r="AS1168" s="154"/>
      <c r="AT1168" s="154"/>
    </row>
    <row r="1169" spans="35:46" x14ac:dyDescent="0.25">
      <c r="AI1169" s="154"/>
      <c r="AJ1169" s="154"/>
      <c r="AK1169" s="154"/>
      <c r="AL1169" s="154"/>
      <c r="AM1169" s="154"/>
      <c r="AN1169" s="154"/>
      <c r="AO1169" s="154"/>
      <c r="AP1169" s="154"/>
      <c r="AQ1169" s="154"/>
      <c r="AR1169" s="154"/>
      <c r="AS1169" s="154"/>
      <c r="AT1169" s="154"/>
    </row>
    <row r="1170" spans="35:46" x14ac:dyDescent="0.25">
      <c r="AI1170" s="154"/>
      <c r="AJ1170" s="154"/>
      <c r="AK1170" s="154"/>
      <c r="AL1170" s="154"/>
      <c r="AM1170" s="154"/>
      <c r="AN1170" s="154"/>
      <c r="AO1170" s="154"/>
      <c r="AP1170" s="154"/>
      <c r="AQ1170" s="154"/>
      <c r="AR1170" s="154"/>
      <c r="AS1170" s="154"/>
      <c r="AT1170" s="154"/>
    </row>
    <row r="1171" spans="35:46" x14ac:dyDescent="0.25">
      <c r="AI1171" s="154"/>
      <c r="AJ1171" s="154"/>
      <c r="AK1171" s="154"/>
      <c r="AL1171" s="154"/>
      <c r="AM1171" s="154"/>
      <c r="AN1171" s="154"/>
      <c r="AO1171" s="154"/>
      <c r="AP1171" s="154"/>
      <c r="AQ1171" s="154"/>
      <c r="AR1171" s="154"/>
      <c r="AS1171" s="154"/>
      <c r="AT1171" s="154"/>
    </row>
    <row r="1172" spans="35:46" x14ac:dyDescent="0.25">
      <c r="AI1172" s="154"/>
      <c r="AJ1172" s="154"/>
      <c r="AK1172" s="154"/>
      <c r="AL1172" s="154"/>
      <c r="AM1172" s="154"/>
      <c r="AN1172" s="154"/>
      <c r="AO1172" s="154"/>
      <c r="AP1172" s="154"/>
      <c r="AQ1172" s="154"/>
      <c r="AR1172" s="154"/>
      <c r="AS1172" s="154"/>
      <c r="AT1172" s="154"/>
    </row>
    <row r="1173" spans="35:46" x14ac:dyDescent="0.25">
      <c r="AI1173" s="154"/>
      <c r="AJ1173" s="154"/>
      <c r="AK1173" s="154"/>
      <c r="AL1173" s="154"/>
      <c r="AM1173" s="154"/>
      <c r="AN1173" s="154"/>
      <c r="AO1173" s="154"/>
      <c r="AP1173" s="154"/>
      <c r="AQ1173" s="154"/>
      <c r="AR1173" s="154"/>
      <c r="AS1173" s="154"/>
      <c r="AT1173" s="154"/>
    </row>
    <row r="1174" spans="35:46" x14ac:dyDescent="0.25">
      <c r="AI1174" s="154"/>
      <c r="AJ1174" s="154"/>
      <c r="AK1174" s="154"/>
      <c r="AL1174" s="154"/>
      <c r="AM1174" s="154"/>
      <c r="AN1174" s="154"/>
      <c r="AO1174" s="154"/>
      <c r="AP1174" s="154"/>
      <c r="AQ1174" s="154"/>
      <c r="AR1174" s="154"/>
      <c r="AS1174" s="154"/>
      <c r="AT1174" s="154"/>
    </row>
    <row r="1175" spans="35:46" x14ac:dyDescent="0.25">
      <c r="AI1175" s="154"/>
      <c r="AJ1175" s="154"/>
      <c r="AK1175" s="154"/>
      <c r="AL1175" s="154"/>
      <c r="AM1175" s="154"/>
      <c r="AN1175" s="154"/>
      <c r="AO1175" s="154"/>
      <c r="AP1175" s="154"/>
      <c r="AQ1175" s="154"/>
      <c r="AR1175" s="154"/>
      <c r="AS1175" s="154"/>
      <c r="AT1175" s="154"/>
    </row>
    <row r="1176" spans="35:46" x14ac:dyDescent="0.25">
      <c r="AI1176" s="154"/>
      <c r="AJ1176" s="154"/>
      <c r="AK1176" s="154"/>
      <c r="AL1176" s="154"/>
      <c r="AM1176" s="154"/>
      <c r="AN1176" s="154"/>
      <c r="AO1176" s="154"/>
      <c r="AP1176" s="154"/>
      <c r="AQ1176" s="154"/>
      <c r="AR1176" s="154"/>
      <c r="AS1176" s="154"/>
      <c r="AT1176" s="154"/>
    </row>
    <row r="1177" spans="35:46" x14ac:dyDescent="0.25">
      <c r="AI1177" s="154"/>
      <c r="AJ1177" s="154"/>
      <c r="AK1177" s="154"/>
      <c r="AL1177" s="154"/>
      <c r="AM1177" s="154"/>
      <c r="AN1177" s="154"/>
      <c r="AO1177" s="154"/>
      <c r="AP1177" s="154"/>
      <c r="AQ1177" s="154"/>
      <c r="AR1177" s="154"/>
      <c r="AS1177" s="154"/>
      <c r="AT1177" s="154"/>
    </row>
    <row r="1178" spans="35:46" x14ac:dyDescent="0.25">
      <c r="AI1178" s="154"/>
      <c r="AJ1178" s="154"/>
      <c r="AK1178" s="154"/>
      <c r="AL1178" s="154"/>
      <c r="AM1178" s="154"/>
      <c r="AN1178" s="154"/>
      <c r="AO1178" s="154"/>
      <c r="AP1178" s="154"/>
      <c r="AQ1178" s="154"/>
      <c r="AR1178" s="154"/>
      <c r="AS1178" s="154"/>
      <c r="AT1178" s="154"/>
    </row>
    <row r="1179" spans="35:46" x14ac:dyDescent="0.25">
      <c r="AI1179" s="154"/>
      <c r="AJ1179" s="154"/>
      <c r="AK1179" s="154"/>
      <c r="AL1179" s="154"/>
      <c r="AM1179" s="154"/>
      <c r="AN1179" s="154"/>
      <c r="AO1179" s="154"/>
      <c r="AP1179" s="154"/>
      <c r="AQ1179" s="154"/>
      <c r="AR1179" s="154"/>
      <c r="AS1179" s="154"/>
      <c r="AT1179" s="154"/>
    </row>
    <row r="1180" spans="35:46" x14ac:dyDescent="0.25">
      <c r="AI1180" s="154"/>
      <c r="AJ1180" s="154"/>
      <c r="AK1180" s="154"/>
      <c r="AL1180" s="154"/>
      <c r="AM1180" s="154"/>
      <c r="AN1180" s="154"/>
      <c r="AO1180" s="154"/>
      <c r="AP1180" s="154"/>
      <c r="AQ1180" s="154"/>
      <c r="AR1180" s="154"/>
      <c r="AS1180" s="154"/>
      <c r="AT1180" s="154"/>
    </row>
    <row r="1181" spans="35:46" x14ac:dyDescent="0.25">
      <c r="AI1181" s="154"/>
      <c r="AJ1181" s="154"/>
      <c r="AK1181" s="154"/>
      <c r="AL1181" s="154"/>
      <c r="AM1181" s="154"/>
      <c r="AN1181" s="154"/>
      <c r="AO1181" s="154"/>
      <c r="AP1181" s="154"/>
      <c r="AQ1181" s="154"/>
      <c r="AR1181" s="154"/>
      <c r="AS1181" s="154"/>
      <c r="AT1181" s="154"/>
    </row>
    <row r="1182" spans="35:46" x14ac:dyDescent="0.25">
      <c r="AI1182" s="154"/>
      <c r="AJ1182" s="154"/>
      <c r="AK1182" s="154"/>
      <c r="AL1182" s="154"/>
      <c r="AM1182" s="154"/>
      <c r="AN1182" s="154"/>
      <c r="AO1182" s="154"/>
      <c r="AP1182" s="154"/>
      <c r="AQ1182" s="154"/>
      <c r="AR1182" s="154"/>
      <c r="AS1182" s="154"/>
      <c r="AT1182" s="154"/>
    </row>
    <row r="1183" spans="35:46" x14ac:dyDescent="0.25">
      <c r="AI1183" s="154"/>
      <c r="AJ1183" s="154"/>
      <c r="AK1183" s="154"/>
      <c r="AL1183" s="154"/>
      <c r="AM1183" s="154"/>
      <c r="AN1183" s="154"/>
      <c r="AO1183" s="154"/>
      <c r="AP1183" s="154"/>
      <c r="AQ1183" s="154"/>
      <c r="AR1183" s="154"/>
      <c r="AS1183" s="154"/>
      <c r="AT1183" s="154"/>
    </row>
    <row r="1184" spans="35:46" x14ac:dyDescent="0.25">
      <c r="AI1184" s="154"/>
      <c r="AJ1184" s="154"/>
      <c r="AK1184" s="154"/>
      <c r="AL1184" s="154"/>
      <c r="AM1184" s="154"/>
      <c r="AN1184" s="154"/>
      <c r="AO1184" s="154"/>
      <c r="AP1184" s="154"/>
      <c r="AQ1184" s="154"/>
      <c r="AR1184" s="154"/>
      <c r="AS1184" s="154"/>
      <c r="AT1184" s="154"/>
    </row>
    <row r="1185" spans="35:46" x14ac:dyDescent="0.25">
      <c r="AI1185" s="154"/>
      <c r="AJ1185" s="154"/>
      <c r="AK1185" s="154"/>
      <c r="AL1185" s="154"/>
      <c r="AM1185" s="154"/>
      <c r="AN1185" s="154"/>
      <c r="AO1185" s="154"/>
      <c r="AP1185" s="154"/>
      <c r="AQ1185" s="154"/>
      <c r="AR1185" s="154"/>
      <c r="AS1185" s="154"/>
      <c r="AT1185" s="154"/>
    </row>
    <row r="1186" spans="35:46" x14ac:dyDescent="0.25">
      <c r="AI1186" s="154"/>
      <c r="AJ1186" s="154"/>
      <c r="AK1186" s="154"/>
      <c r="AL1186" s="154"/>
      <c r="AM1186" s="154"/>
      <c r="AN1186" s="154"/>
      <c r="AO1186" s="154"/>
      <c r="AP1186" s="154"/>
      <c r="AQ1186" s="154"/>
      <c r="AR1186" s="154"/>
      <c r="AS1186" s="154"/>
      <c r="AT1186" s="154"/>
    </row>
    <row r="1187" spans="35:46" x14ac:dyDescent="0.25">
      <c r="AI1187" s="154"/>
      <c r="AJ1187" s="154"/>
      <c r="AK1187" s="154"/>
      <c r="AL1187" s="154"/>
      <c r="AM1187" s="154"/>
      <c r="AN1187" s="154"/>
      <c r="AO1187" s="154"/>
      <c r="AP1187" s="154"/>
      <c r="AQ1187" s="154"/>
      <c r="AR1187" s="154"/>
      <c r="AS1187" s="154"/>
      <c r="AT1187" s="154"/>
    </row>
    <row r="1188" spans="35:46" x14ac:dyDescent="0.25">
      <c r="AI1188" s="154"/>
      <c r="AJ1188" s="154"/>
      <c r="AK1188" s="154"/>
      <c r="AL1188" s="154"/>
      <c r="AM1188" s="154"/>
      <c r="AN1188" s="154"/>
      <c r="AO1188" s="154"/>
      <c r="AP1188" s="154"/>
      <c r="AQ1188" s="154"/>
      <c r="AR1188" s="154"/>
      <c r="AS1188" s="154"/>
      <c r="AT1188" s="154"/>
    </row>
    <row r="1189" spans="35:46" x14ac:dyDescent="0.25">
      <c r="AI1189" s="154"/>
      <c r="AJ1189" s="154"/>
      <c r="AK1189" s="154"/>
      <c r="AL1189" s="154"/>
      <c r="AM1189" s="154"/>
      <c r="AN1189" s="154"/>
      <c r="AO1189" s="154"/>
      <c r="AP1189" s="154"/>
      <c r="AQ1189" s="154"/>
      <c r="AR1189" s="154"/>
      <c r="AS1189" s="154"/>
      <c r="AT1189" s="154"/>
    </row>
    <row r="1190" spans="35:46" x14ac:dyDescent="0.25">
      <c r="AI1190" s="154"/>
      <c r="AJ1190" s="154"/>
      <c r="AK1190" s="154"/>
      <c r="AL1190" s="154"/>
      <c r="AM1190" s="154"/>
      <c r="AN1190" s="154"/>
      <c r="AO1190" s="154"/>
      <c r="AP1190" s="154"/>
      <c r="AQ1190" s="154"/>
      <c r="AR1190" s="154"/>
      <c r="AS1190" s="154"/>
      <c r="AT1190" s="154"/>
    </row>
    <row r="1191" spans="35:46" x14ac:dyDescent="0.25">
      <c r="AI1191" s="154"/>
      <c r="AJ1191" s="154"/>
      <c r="AK1191" s="154"/>
      <c r="AL1191" s="154"/>
      <c r="AM1191" s="154"/>
      <c r="AN1191" s="154"/>
      <c r="AO1191" s="154"/>
      <c r="AP1191" s="154"/>
      <c r="AQ1191" s="154"/>
      <c r="AR1191" s="154"/>
      <c r="AS1191" s="154"/>
      <c r="AT1191" s="154"/>
    </row>
    <row r="1192" spans="35:46" x14ac:dyDescent="0.25">
      <c r="AI1192" s="154"/>
      <c r="AJ1192" s="154"/>
      <c r="AK1192" s="154"/>
      <c r="AL1192" s="154"/>
      <c r="AM1192" s="154"/>
      <c r="AN1192" s="154"/>
      <c r="AO1192" s="154"/>
      <c r="AP1192" s="154"/>
      <c r="AQ1192" s="154"/>
      <c r="AR1192" s="154"/>
      <c r="AS1192" s="154"/>
      <c r="AT1192" s="154"/>
    </row>
    <row r="1193" spans="35:46" x14ac:dyDescent="0.25">
      <c r="AI1193" s="154"/>
      <c r="AJ1193" s="154"/>
      <c r="AK1193" s="154"/>
      <c r="AL1193" s="154"/>
      <c r="AM1193" s="154"/>
      <c r="AN1193" s="154"/>
      <c r="AO1193" s="154"/>
      <c r="AP1193" s="154"/>
      <c r="AQ1193" s="154"/>
      <c r="AR1193" s="154"/>
      <c r="AS1193" s="154"/>
      <c r="AT1193" s="154"/>
    </row>
    <row r="1194" spans="35:46" x14ac:dyDescent="0.25">
      <c r="AI1194" s="154"/>
      <c r="AJ1194" s="154"/>
      <c r="AK1194" s="154"/>
      <c r="AL1194" s="154"/>
      <c r="AM1194" s="154"/>
      <c r="AN1194" s="154"/>
      <c r="AO1194" s="154"/>
      <c r="AP1194" s="154"/>
      <c r="AQ1194" s="154"/>
      <c r="AR1194" s="154"/>
      <c r="AS1194" s="154"/>
      <c r="AT1194" s="154"/>
    </row>
    <row r="1195" spans="35:46" x14ac:dyDescent="0.25">
      <c r="AI1195" s="154"/>
      <c r="AJ1195" s="154"/>
      <c r="AK1195" s="154"/>
      <c r="AL1195" s="154"/>
      <c r="AM1195" s="154"/>
      <c r="AN1195" s="154"/>
      <c r="AO1195" s="154"/>
      <c r="AP1195" s="154"/>
      <c r="AQ1195" s="154"/>
      <c r="AR1195" s="154"/>
      <c r="AS1195" s="154"/>
      <c r="AT1195" s="154"/>
    </row>
    <row r="1196" spans="35:46" x14ac:dyDescent="0.25">
      <c r="AI1196" s="154"/>
      <c r="AJ1196" s="154"/>
      <c r="AK1196" s="154"/>
      <c r="AL1196" s="154"/>
      <c r="AM1196" s="154"/>
      <c r="AN1196" s="154"/>
      <c r="AO1196" s="154"/>
      <c r="AP1196" s="154"/>
      <c r="AQ1196" s="154"/>
      <c r="AR1196" s="154"/>
      <c r="AS1196" s="154"/>
      <c r="AT1196" s="154"/>
    </row>
    <row r="1197" spans="35:46" x14ac:dyDescent="0.25">
      <c r="AI1197" s="154"/>
      <c r="AJ1197" s="154"/>
      <c r="AK1197" s="154"/>
      <c r="AL1197" s="154"/>
      <c r="AM1197" s="154"/>
      <c r="AN1197" s="154"/>
      <c r="AO1197" s="154"/>
      <c r="AP1197" s="154"/>
      <c r="AQ1197" s="154"/>
      <c r="AR1197" s="154"/>
      <c r="AS1197" s="154"/>
      <c r="AT1197" s="154"/>
    </row>
    <row r="1198" spans="35:46" x14ac:dyDescent="0.25">
      <c r="AI1198" s="154"/>
      <c r="AJ1198" s="154"/>
      <c r="AK1198" s="154"/>
      <c r="AL1198" s="154"/>
      <c r="AM1198" s="154"/>
      <c r="AN1198" s="154"/>
      <c r="AO1198" s="154"/>
      <c r="AP1198" s="154"/>
      <c r="AQ1198" s="154"/>
      <c r="AR1198" s="154"/>
      <c r="AS1198" s="154"/>
      <c r="AT1198" s="154"/>
    </row>
    <row r="1199" spans="35:46" x14ac:dyDescent="0.25">
      <c r="AI1199" s="154"/>
      <c r="AJ1199" s="154"/>
      <c r="AK1199" s="154"/>
      <c r="AL1199" s="154"/>
      <c r="AM1199" s="154"/>
      <c r="AN1199" s="154"/>
      <c r="AO1199" s="154"/>
      <c r="AP1199" s="154"/>
      <c r="AQ1199" s="154"/>
      <c r="AR1199" s="154"/>
      <c r="AS1199" s="154"/>
      <c r="AT1199" s="154"/>
    </row>
    <row r="1200" spans="35:46" x14ac:dyDescent="0.25">
      <c r="AI1200" s="154"/>
      <c r="AJ1200" s="154"/>
      <c r="AK1200" s="154"/>
      <c r="AL1200" s="154"/>
      <c r="AM1200" s="154"/>
      <c r="AN1200" s="154"/>
      <c r="AO1200" s="154"/>
      <c r="AP1200" s="154"/>
      <c r="AQ1200" s="154"/>
      <c r="AR1200" s="154"/>
      <c r="AS1200" s="154"/>
      <c r="AT1200" s="154"/>
    </row>
    <row r="1201" spans="35:46" x14ac:dyDescent="0.25">
      <c r="AI1201" s="154"/>
      <c r="AJ1201" s="154"/>
      <c r="AK1201" s="154"/>
      <c r="AL1201" s="154"/>
      <c r="AM1201" s="154"/>
      <c r="AN1201" s="154"/>
      <c r="AO1201" s="154"/>
      <c r="AP1201" s="154"/>
      <c r="AQ1201" s="154"/>
      <c r="AR1201" s="154"/>
      <c r="AS1201" s="154"/>
      <c r="AT1201" s="154"/>
    </row>
    <row r="1202" spans="35:46" x14ac:dyDescent="0.25">
      <c r="AI1202" s="154"/>
      <c r="AJ1202" s="154"/>
      <c r="AK1202" s="154"/>
      <c r="AL1202" s="154"/>
      <c r="AM1202" s="154"/>
      <c r="AN1202" s="154"/>
      <c r="AO1202" s="154"/>
      <c r="AP1202" s="154"/>
      <c r="AQ1202" s="154"/>
      <c r="AR1202" s="154"/>
      <c r="AS1202" s="154"/>
      <c r="AT1202" s="154"/>
    </row>
    <row r="1203" spans="35:46" x14ac:dyDescent="0.25">
      <c r="AI1203" s="154"/>
      <c r="AJ1203" s="154"/>
      <c r="AK1203" s="154"/>
      <c r="AL1203" s="154"/>
      <c r="AM1203" s="154"/>
      <c r="AN1203" s="154"/>
      <c r="AO1203" s="154"/>
      <c r="AP1203" s="154"/>
      <c r="AQ1203" s="154"/>
      <c r="AR1203" s="154"/>
      <c r="AS1203" s="154"/>
      <c r="AT1203" s="154"/>
    </row>
    <row r="1204" spans="35:46" x14ac:dyDescent="0.25">
      <c r="AI1204" s="154"/>
      <c r="AJ1204" s="154"/>
      <c r="AK1204" s="154"/>
      <c r="AL1204" s="154"/>
      <c r="AM1204" s="154"/>
      <c r="AN1204" s="154"/>
      <c r="AO1204" s="154"/>
      <c r="AP1204" s="154"/>
      <c r="AQ1204" s="154"/>
      <c r="AR1204" s="154"/>
      <c r="AS1204" s="154"/>
      <c r="AT1204" s="154"/>
    </row>
    <row r="1205" spans="35:46" x14ac:dyDescent="0.25">
      <c r="AI1205" s="154"/>
      <c r="AJ1205" s="154"/>
      <c r="AK1205" s="154"/>
      <c r="AL1205" s="154"/>
      <c r="AM1205" s="154"/>
      <c r="AN1205" s="154"/>
      <c r="AO1205" s="154"/>
      <c r="AP1205" s="154"/>
      <c r="AQ1205" s="154"/>
      <c r="AR1205" s="154"/>
      <c r="AS1205" s="154"/>
      <c r="AT1205" s="154"/>
    </row>
    <row r="1206" spans="35:46" x14ac:dyDescent="0.25">
      <c r="AI1206" s="154"/>
      <c r="AJ1206" s="154"/>
      <c r="AK1206" s="154"/>
      <c r="AL1206" s="154"/>
      <c r="AM1206" s="154"/>
      <c r="AN1206" s="154"/>
      <c r="AO1206" s="154"/>
      <c r="AP1206" s="154"/>
      <c r="AQ1206" s="154"/>
      <c r="AR1206" s="154"/>
      <c r="AS1206" s="154"/>
      <c r="AT1206" s="154"/>
    </row>
    <row r="1207" spans="35:46" x14ac:dyDescent="0.25">
      <c r="AI1207" s="154"/>
      <c r="AJ1207" s="154"/>
      <c r="AK1207" s="154"/>
      <c r="AL1207" s="154"/>
      <c r="AM1207" s="154"/>
      <c r="AN1207" s="154"/>
      <c r="AO1207" s="154"/>
      <c r="AP1207" s="154"/>
      <c r="AQ1207" s="154"/>
      <c r="AR1207" s="154"/>
      <c r="AS1207" s="154"/>
      <c r="AT1207" s="154"/>
    </row>
    <row r="1208" spans="35:46" x14ac:dyDescent="0.25">
      <c r="AI1208" s="154"/>
      <c r="AJ1208" s="154"/>
      <c r="AK1208" s="154"/>
      <c r="AL1208" s="154"/>
      <c r="AM1208" s="154"/>
      <c r="AN1208" s="154"/>
      <c r="AO1208" s="154"/>
      <c r="AP1208" s="154"/>
      <c r="AQ1208" s="154"/>
      <c r="AR1208" s="154"/>
      <c r="AS1208" s="154"/>
      <c r="AT1208" s="154"/>
    </row>
    <row r="1209" spans="35:46" x14ac:dyDescent="0.25">
      <c r="AI1209" s="154"/>
      <c r="AJ1209" s="154"/>
      <c r="AK1209" s="154"/>
      <c r="AL1209" s="154"/>
      <c r="AM1209" s="154"/>
      <c r="AN1209" s="154"/>
      <c r="AO1209" s="154"/>
      <c r="AP1209" s="154"/>
      <c r="AQ1209" s="154"/>
      <c r="AR1209" s="154"/>
      <c r="AS1209" s="154"/>
      <c r="AT1209" s="154"/>
    </row>
    <row r="1210" spans="35:46" x14ac:dyDescent="0.25">
      <c r="AI1210" s="154"/>
      <c r="AJ1210" s="154"/>
      <c r="AK1210" s="154"/>
      <c r="AL1210" s="154"/>
      <c r="AM1210" s="154"/>
      <c r="AN1210" s="154"/>
      <c r="AO1210" s="154"/>
      <c r="AP1210" s="154"/>
      <c r="AQ1210" s="154"/>
      <c r="AR1210" s="154"/>
      <c r="AS1210" s="154"/>
      <c r="AT1210" s="154"/>
    </row>
    <row r="1211" spans="35:46" x14ac:dyDescent="0.25">
      <c r="AI1211" s="154"/>
      <c r="AJ1211" s="154"/>
      <c r="AK1211" s="154"/>
      <c r="AL1211" s="154"/>
      <c r="AM1211" s="154"/>
      <c r="AN1211" s="154"/>
      <c r="AO1211" s="154"/>
      <c r="AP1211" s="154"/>
      <c r="AQ1211" s="154"/>
      <c r="AR1211" s="154"/>
      <c r="AS1211" s="154"/>
      <c r="AT1211" s="154"/>
    </row>
    <row r="1212" spans="35:46" x14ac:dyDescent="0.25">
      <c r="AI1212" s="154"/>
      <c r="AJ1212" s="154"/>
      <c r="AK1212" s="154"/>
      <c r="AL1212" s="154"/>
      <c r="AM1212" s="154"/>
      <c r="AN1212" s="154"/>
      <c r="AO1212" s="154"/>
      <c r="AP1212" s="154"/>
      <c r="AQ1212" s="154"/>
      <c r="AR1212" s="154"/>
      <c r="AS1212" s="154"/>
      <c r="AT1212" s="154"/>
    </row>
    <row r="1213" spans="35:46" x14ac:dyDescent="0.25">
      <c r="AI1213" s="154"/>
      <c r="AJ1213" s="154"/>
      <c r="AK1213" s="154"/>
      <c r="AL1213" s="154"/>
      <c r="AM1213" s="154"/>
      <c r="AN1213" s="154"/>
      <c r="AO1213" s="154"/>
      <c r="AP1213" s="154"/>
      <c r="AQ1213" s="154"/>
      <c r="AR1213" s="154"/>
      <c r="AS1213" s="154"/>
      <c r="AT1213" s="154"/>
    </row>
    <row r="1214" spans="35:46" x14ac:dyDescent="0.25">
      <c r="AI1214" s="154"/>
      <c r="AJ1214" s="154"/>
      <c r="AK1214" s="154"/>
      <c r="AL1214" s="154"/>
      <c r="AM1214" s="154"/>
      <c r="AN1214" s="154"/>
      <c r="AO1214" s="154"/>
      <c r="AP1214" s="154"/>
      <c r="AQ1214" s="154"/>
      <c r="AR1214" s="154"/>
      <c r="AS1214" s="154"/>
      <c r="AT1214" s="154"/>
    </row>
    <row r="1215" spans="35:46" x14ac:dyDescent="0.25">
      <c r="AI1215" s="154"/>
      <c r="AJ1215" s="154"/>
      <c r="AK1215" s="154"/>
      <c r="AL1215" s="154"/>
      <c r="AM1215" s="154"/>
      <c r="AN1215" s="154"/>
      <c r="AO1215" s="154"/>
      <c r="AP1215" s="154"/>
      <c r="AQ1215" s="154"/>
      <c r="AR1215" s="154"/>
      <c r="AS1215" s="154"/>
      <c r="AT1215" s="154"/>
    </row>
    <row r="1216" spans="35:46" x14ac:dyDescent="0.25">
      <c r="AI1216" s="154"/>
      <c r="AJ1216" s="154"/>
      <c r="AK1216" s="154"/>
      <c r="AL1216" s="154"/>
      <c r="AM1216" s="154"/>
      <c r="AN1216" s="154"/>
      <c r="AO1216" s="154"/>
      <c r="AP1216" s="154"/>
      <c r="AQ1216" s="154"/>
      <c r="AR1216" s="154"/>
      <c r="AS1216" s="154"/>
      <c r="AT1216" s="154"/>
    </row>
    <row r="1217" spans="35:46" x14ac:dyDescent="0.25">
      <c r="AI1217" s="154"/>
      <c r="AJ1217" s="154"/>
      <c r="AK1217" s="154"/>
      <c r="AL1217" s="154"/>
      <c r="AM1217" s="154"/>
      <c r="AN1217" s="154"/>
      <c r="AO1217" s="154"/>
      <c r="AP1217" s="154"/>
      <c r="AQ1217" s="154"/>
      <c r="AR1217" s="154"/>
      <c r="AS1217" s="154"/>
      <c r="AT1217" s="154"/>
    </row>
    <row r="1218" spans="35:46" x14ac:dyDescent="0.25">
      <c r="AI1218" s="154"/>
      <c r="AJ1218" s="154"/>
      <c r="AK1218" s="154"/>
      <c r="AL1218" s="154"/>
      <c r="AM1218" s="154"/>
      <c r="AN1218" s="154"/>
      <c r="AO1218" s="154"/>
      <c r="AP1218" s="154"/>
      <c r="AQ1218" s="154"/>
      <c r="AR1218" s="154"/>
      <c r="AS1218" s="154"/>
      <c r="AT1218" s="154"/>
    </row>
    <row r="1219" spans="35:46" x14ac:dyDescent="0.25">
      <c r="AI1219" s="154"/>
      <c r="AJ1219" s="154"/>
      <c r="AK1219" s="154"/>
      <c r="AL1219" s="154"/>
      <c r="AM1219" s="154"/>
      <c r="AN1219" s="154"/>
      <c r="AO1219" s="154"/>
      <c r="AP1219" s="154"/>
      <c r="AQ1219" s="154"/>
      <c r="AR1219" s="154"/>
      <c r="AS1219" s="154"/>
      <c r="AT1219" s="154"/>
    </row>
    <row r="1220" spans="35:46" x14ac:dyDescent="0.25">
      <c r="AI1220" s="154"/>
      <c r="AJ1220" s="154"/>
      <c r="AK1220" s="154"/>
      <c r="AL1220" s="154"/>
      <c r="AM1220" s="154"/>
      <c r="AN1220" s="154"/>
      <c r="AO1220" s="154"/>
      <c r="AP1220" s="154"/>
      <c r="AQ1220" s="154"/>
      <c r="AR1220" s="154"/>
      <c r="AS1220" s="154"/>
      <c r="AT1220" s="154"/>
    </row>
    <row r="1221" spans="35:46" x14ac:dyDescent="0.25">
      <c r="AI1221" s="154"/>
      <c r="AJ1221" s="154"/>
      <c r="AK1221" s="154"/>
      <c r="AL1221" s="154"/>
      <c r="AM1221" s="154"/>
      <c r="AN1221" s="154"/>
      <c r="AO1221" s="154"/>
      <c r="AP1221" s="154"/>
      <c r="AQ1221" s="154"/>
      <c r="AR1221" s="154"/>
      <c r="AS1221" s="154"/>
      <c r="AT1221" s="154"/>
    </row>
    <row r="1222" spans="35:46" x14ac:dyDescent="0.25">
      <c r="AI1222" s="154"/>
      <c r="AJ1222" s="154"/>
      <c r="AK1222" s="154"/>
      <c r="AL1222" s="154"/>
      <c r="AM1222" s="154"/>
      <c r="AN1222" s="154"/>
      <c r="AO1222" s="154"/>
      <c r="AP1222" s="154"/>
      <c r="AQ1222" s="154"/>
      <c r="AR1222" s="154"/>
      <c r="AS1222" s="154"/>
      <c r="AT1222" s="154"/>
    </row>
    <row r="1223" spans="35:46" x14ac:dyDescent="0.25">
      <c r="AI1223" s="154"/>
      <c r="AJ1223" s="154"/>
      <c r="AK1223" s="154"/>
      <c r="AL1223" s="154"/>
      <c r="AM1223" s="154"/>
      <c r="AN1223" s="154"/>
      <c r="AO1223" s="154"/>
      <c r="AP1223" s="154"/>
      <c r="AQ1223" s="154"/>
      <c r="AR1223" s="154"/>
      <c r="AS1223" s="154"/>
      <c r="AT1223" s="154"/>
    </row>
    <row r="1224" spans="35:46" x14ac:dyDescent="0.25">
      <c r="AI1224" s="154"/>
      <c r="AJ1224" s="154"/>
      <c r="AK1224" s="154"/>
      <c r="AL1224" s="154"/>
      <c r="AM1224" s="154"/>
      <c r="AN1224" s="154"/>
      <c r="AO1224" s="154"/>
      <c r="AP1224" s="154"/>
      <c r="AQ1224" s="154"/>
      <c r="AR1224" s="154"/>
      <c r="AS1224" s="154"/>
      <c r="AT1224" s="154"/>
    </row>
    <row r="1225" spans="35:46" x14ac:dyDescent="0.25">
      <c r="AI1225" s="154"/>
      <c r="AJ1225" s="154"/>
      <c r="AK1225" s="154"/>
      <c r="AL1225" s="154"/>
      <c r="AM1225" s="154"/>
      <c r="AN1225" s="154"/>
      <c r="AO1225" s="154"/>
      <c r="AP1225" s="154"/>
      <c r="AQ1225" s="154"/>
      <c r="AR1225" s="154"/>
      <c r="AS1225" s="154"/>
      <c r="AT1225" s="154"/>
    </row>
    <row r="1226" spans="35:46" x14ac:dyDescent="0.25">
      <c r="AI1226" s="154"/>
      <c r="AJ1226" s="154"/>
      <c r="AK1226" s="154"/>
      <c r="AL1226" s="154"/>
      <c r="AM1226" s="154"/>
      <c r="AN1226" s="154"/>
      <c r="AO1226" s="154"/>
      <c r="AP1226" s="154"/>
      <c r="AQ1226" s="154"/>
      <c r="AR1226" s="154"/>
      <c r="AS1226" s="154"/>
      <c r="AT1226" s="154"/>
    </row>
    <row r="1227" spans="35:46" x14ac:dyDescent="0.25">
      <c r="AI1227" s="154"/>
      <c r="AJ1227" s="154"/>
      <c r="AK1227" s="154"/>
      <c r="AL1227" s="154"/>
      <c r="AM1227" s="154"/>
      <c r="AN1227" s="154"/>
      <c r="AO1227" s="154"/>
      <c r="AP1227" s="154"/>
      <c r="AQ1227" s="154"/>
      <c r="AR1227" s="154"/>
      <c r="AS1227" s="154"/>
      <c r="AT1227" s="154"/>
    </row>
    <row r="1228" spans="35:46" x14ac:dyDescent="0.25">
      <c r="AI1228" s="154"/>
      <c r="AJ1228" s="154"/>
      <c r="AK1228" s="154"/>
      <c r="AL1228" s="154"/>
      <c r="AM1228" s="154"/>
      <c r="AN1228" s="154"/>
      <c r="AO1228" s="154"/>
      <c r="AP1228" s="154"/>
      <c r="AQ1228" s="154"/>
      <c r="AR1228" s="154"/>
      <c r="AS1228" s="154"/>
      <c r="AT1228" s="154"/>
    </row>
    <row r="1229" spans="35:46" x14ac:dyDescent="0.25">
      <c r="AI1229" s="154"/>
      <c r="AJ1229" s="154"/>
      <c r="AK1229" s="154"/>
      <c r="AL1229" s="154"/>
      <c r="AM1229" s="154"/>
      <c r="AN1229" s="154"/>
      <c r="AO1229" s="154"/>
      <c r="AP1229" s="154"/>
      <c r="AQ1229" s="154"/>
      <c r="AR1229" s="154"/>
      <c r="AS1229" s="154"/>
      <c r="AT1229" s="154"/>
    </row>
    <row r="1230" spans="35:46" x14ac:dyDescent="0.25">
      <c r="AI1230" s="154"/>
      <c r="AJ1230" s="154"/>
      <c r="AK1230" s="154"/>
      <c r="AL1230" s="154"/>
      <c r="AM1230" s="154"/>
      <c r="AN1230" s="154"/>
      <c r="AO1230" s="154"/>
      <c r="AP1230" s="154"/>
      <c r="AQ1230" s="154"/>
      <c r="AR1230" s="154"/>
      <c r="AS1230" s="154"/>
      <c r="AT1230" s="154"/>
    </row>
    <row r="1231" spans="35:46" x14ac:dyDescent="0.25">
      <c r="AI1231" s="154"/>
      <c r="AJ1231" s="154"/>
      <c r="AK1231" s="154"/>
      <c r="AL1231" s="154"/>
      <c r="AM1231" s="154"/>
      <c r="AN1231" s="154"/>
      <c r="AO1231" s="154"/>
      <c r="AP1231" s="154"/>
      <c r="AQ1231" s="154"/>
      <c r="AR1231" s="154"/>
      <c r="AS1231" s="154"/>
      <c r="AT1231" s="154"/>
    </row>
    <row r="1232" spans="35:46" x14ac:dyDescent="0.25">
      <c r="AI1232" s="154"/>
      <c r="AJ1232" s="154"/>
      <c r="AK1232" s="154"/>
      <c r="AL1232" s="154"/>
      <c r="AM1232" s="154"/>
      <c r="AN1232" s="154"/>
      <c r="AO1232" s="154"/>
      <c r="AP1232" s="154"/>
      <c r="AQ1232" s="154"/>
      <c r="AR1232" s="154"/>
      <c r="AS1232" s="154"/>
      <c r="AT1232" s="154"/>
    </row>
    <row r="1233" spans="35:46" x14ac:dyDescent="0.25">
      <c r="AI1233" s="154"/>
      <c r="AJ1233" s="154"/>
      <c r="AK1233" s="154"/>
      <c r="AL1233" s="154"/>
      <c r="AM1233" s="154"/>
      <c r="AN1233" s="154"/>
      <c r="AO1233" s="154"/>
      <c r="AP1233" s="154"/>
      <c r="AQ1233" s="154"/>
      <c r="AR1233" s="154"/>
      <c r="AS1233" s="154"/>
      <c r="AT1233" s="154"/>
    </row>
    <row r="1234" spans="35:46" x14ac:dyDescent="0.25">
      <c r="AI1234" s="154"/>
      <c r="AJ1234" s="154"/>
      <c r="AK1234" s="154"/>
      <c r="AL1234" s="154"/>
      <c r="AM1234" s="154"/>
      <c r="AN1234" s="154"/>
      <c r="AO1234" s="154"/>
      <c r="AP1234" s="154"/>
      <c r="AQ1234" s="154"/>
      <c r="AR1234" s="154"/>
      <c r="AS1234" s="154"/>
      <c r="AT1234" s="154"/>
    </row>
    <row r="1235" spans="35:46" x14ac:dyDescent="0.25">
      <c r="AI1235" s="154"/>
      <c r="AJ1235" s="154"/>
      <c r="AK1235" s="154"/>
      <c r="AL1235" s="154"/>
      <c r="AM1235" s="154"/>
      <c r="AN1235" s="154"/>
      <c r="AO1235" s="154"/>
      <c r="AP1235" s="154"/>
      <c r="AQ1235" s="154"/>
      <c r="AR1235" s="154"/>
      <c r="AS1235" s="154"/>
      <c r="AT1235" s="154"/>
    </row>
    <row r="1236" spans="35:46" x14ac:dyDescent="0.25">
      <c r="AI1236" s="154"/>
      <c r="AJ1236" s="154"/>
      <c r="AK1236" s="154"/>
      <c r="AL1236" s="154"/>
      <c r="AM1236" s="154"/>
      <c r="AN1236" s="154"/>
      <c r="AO1236" s="154"/>
      <c r="AP1236" s="154"/>
      <c r="AQ1236" s="154"/>
      <c r="AR1236" s="154"/>
      <c r="AS1236" s="154"/>
      <c r="AT1236" s="154"/>
    </row>
    <row r="1237" spans="35:46" x14ac:dyDescent="0.25">
      <c r="AI1237" s="154"/>
      <c r="AJ1237" s="154"/>
      <c r="AK1237" s="154"/>
      <c r="AL1237" s="154"/>
      <c r="AM1237" s="154"/>
      <c r="AN1237" s="154"/>
      <c r="AO1237" s="154"/>
      <c r="AP1237" s="154"/>
      <c r="AQ1237" s="154"/>
      <c r="AR1237" s="154"/>
      <c r="AS1237" s="154"/>
      <c r="AT1237" s="154"/>
    </row>
    <row r="1238" spans="35:46" x14ac:dyDescent="0.25">
      <c r="AI1238" s="154"/>
      <c r="AJ1238" s="154"/>
      <c r="AK1238" s="154"/>
      <c r="AL1238" s="154"/>
      <c r="AM1238" s="154"/>
      <c r="AN1238" s="154"/>
      <c r="AO1238" s="154"/>
      <c r="AP1238" s="154"/>
      <c r="AQ1238" s="154"/>
      <c r="AR1238" s="154"/>
      <c r="AS1238" s="154"/>
      <c r="AT1238" s="154"/>
    </row>
    <row r="1239" spans="35:46" x14ac:dyDescent="0.25">
      <c r="AI1239" s="154"/>
      <c r="AJ1239" s="154"/>
      <c r="AK1239" s="154"/>
      <c r="AL1239" s="154"/>
      <c r="AM1239" s="154"/>
      <c r="AN1239" s="154"/>
      <c r="AO1239" s="154"/>
      <c r="AP1239" s="154"/>
      <c r="AQ1239" s="154"/>
      <c r="AR1239" s="154"/>
      <c r="AS1239" s="154"/>
      <c r="AT1239" s="154"/>
    </row>
    <row r="1240" spans="35:46" x14ac:dyDescent="0.25">
      <c r="AI1240" s="154"/>
      <c r="AJ1240" s="154"/>
      <c r="AK1240" s="154"/>
      <c r="AL1240" s="154"/>
      <c r="AM1240" s="154"/>
      <c r="AN1240" s="154"/>
      <c r="AO1240" s="154"/>
      <c r="AP1240" s="154"/>
      <c r="AQ1240" s="154"/>
      <c r="AR1240" s="154"/>
      <c r="AS1240" s="154"/>
      <c r="AT1240" s="154"/>
    </row>
    <row r="1241" spans="35:46" x14ac:dyDescent="0.25">
      <c r="AI1241" s="154"/>
      <c r="AJ1241" s="154"/>
      <c r="AK1241" s="154"/>
      <c r="AL1241" s="154"/>
      <c r="AM1241" s="154"/>
      <c r="AN1241" s="154"/>
      <c r="AO1241" s="154"/>
      <c r="AP1241" s="154"/>
      <c r="AQ1241" s="154"/>
      <c r="AR1241" s="154"/>
      <c r="AS1241" s="154"/>
      <c r="AT1241" s="154"/>
    </row>
    <row r="1242" spans="35:46" x14ac:dyDescent="0.25">
      <c r="AI1242" s="154"/>
      <c r="AJ1242" s="154"/>
      <c r="AK1242" s="154"/>
      <c r="AL1242" s="154"/>
      <c r="AM1242" s="154"/>
      <c r="AN1242" s="154"/>
      <c r="AO1242" s="154"/>
      <c r="AP1242" s="154"/>
      <c r="AQ1242" s="154"/>
      <c r="AR1242" s="154"/>
      <c r="AS1242" s="154"/>
      <c r="AT1242" s="154"/>
    </row>
    <row r="1243" spans="35:46" x14ac:dyDescent="0.25">
      <c r="AI1243" s="154"/>
      <c r="AJ1243" s="154"/>
      <c r="AK1243" s="154"/>
      <c r="AL1243" s="154"/>
      <c r="AM1243" s="154"/>
      <c r="AN1243" s="154"/>
      <c r="AO1243" s="154"/>
      <c r="AP1243" s="154"/>
      <c r="AQ1243" s="154"/>
      <c r="AR1243" s="154"/>
      <c r="AS1243" s="154"/>
      <c r="AT1243" s="154"/>
    </row>
    <row r="1244" spans="35:46" x14ac:dyDescent="0.25">
      <c r="AI1244" s="154"/>
      <c r="AJ1244" s="154"/>
      <c r="AK1244" s="154"/>
      <c r="AL1244" s="154"/>
      <c r="AM1244" s="154"/>
      <c r="AN1244" s="154"/>
      <c r="AO1244" s="154"/>
      <c r="AP1244" s="154"/>
      <c r="AQ1244" s="154"/>
      <c r="AR1244" s="154"/>
      <c r="AS1244" s="154"/>
      <c r="AT1244" s="154"/>
    </row>
    <row r="1245" spans="35:46" x14ac:dyDescent="0.25">
      <c r="AI1245" s="154"/>
      <c r="AJ1245" s="154"/>
      <c r="AK1245" s="154"/>
      <c r="AL1245" s="154"/>
      <c r="AM1245" s="154"/>
      <c r="AN1245" s="154"/>
      <c r="AO1245" s="154"/>
      <c r="AP1245" s="154"/>
      <c r="AQ1245" s="154"/>
      <c r="AR1245" s="154"/>
      <c r="AS1245" s="154"/>
      <c r="AT1245" s="154"/>
    </row>
    <row r="1246" spans="35:46" x14ac:dyDescent="0.25">
      <c r="AI1246" s="154"/>
      <c r="AJ1246" s="154"/>
      <c r="AK1246" s="154"/>
      <c r="AL1246" s="154"/>
      <c r="AM1246" s="154"/>
      <c r="AN1246" s="154"/>
      <c r="AO1246" s="154"/>
      <c r="AP1246" s="154"/>
      <c r="AQ1246" s="154"/>
      <c r="AR1246" s="154"/>
      <c r="AS1246" s="154"/>
      <c r="AT1246" s="154"/>
    </row>
    <row r="1247" spans="35:46" x14ac:dyDescent="0.25">
      <c r="AI1247" s="154"/>
      <c r="AJ1247" s="154"/>
      <c r="AK1247" s="154"/>
      <c r="AL1247" s="154"/>
      <c r="AM1247" s="154"/>
      <c r="AN1247" s="154"/>
      <c r="AO1247" s="154"/>
      <c r="AP1247" s="154"/>
      <c r="AQ1247" s="154"/>
      <c r="AR1247" s="154"/>
      <c r="AS1247" s="154"/>
      <c r="AT1247" s="154"/>
    </row>
    <row r="1248" spans="35:46" x14ac:dyDescent="0.25">
      <c r="AI1248" s="154"/>
      <c r="AJ1248" s="154"/>
      <c r="AK1248" s="154"/>
      <c r="AL1248" s="154"/>
      <c r="AM1248" s="154"/>
      <c r="AN1248" s="154"/>
      <c r="AO1248" s="154"/>
      <c r="AP1248" s="154"/>
      <c r="AQ1248" s="154"/>
      <c r="AR1248" s="154"/>
      <c r="AS1248" s="154"/>
      <c r="AT1248" s="154"/>
    </row>
    <row r="1249" spans="35:46" x14ac:dyDescent="0.25">
      <c r="AI1249" s="154"/>
      <c r="AJ1249" s="154"/>
      <c r="AK1249" s="154"/>
      <c r="AL1249" s="154"/>
      <c r="AM1249" s="154"/>
      <c r="AN1249" s="154"/>
      <c r="AO1249" s="154"/>
      <c r="AP1249" s="154"/>
      <c r="AQ1249" s="154"/>
      <c r="AR1249" s="154"/>
      <c r="AS1249" s="154"/>
      <c r="AT1249" s="154"/>
    </row>
    <row r="1250" spans="35:46" x14ac:dyDescent="0.25">
      <c r="AI1250" s="154"/>
      <c r="AJ1250" s="154"/>
      <c r="AK1250" s="154"/>
      <c r="AL1250" s="154"/>
      <c r="AM1250" s="154"/>
      <c r="AN1250" s="154"/>
      <c r="AO1250" s="154"/>
      <c r="AP1250" s="154"/>
      <c r="AQ1250" s="154"/>
      <c r="AR1250" s="154"/>
      <c r="AS1250" s="154"/>
      <c r="AT1250" s="154"/>
    </row>
    <row r="1251" spans="35:46" x14ac:dyDescent="0.25">
      <c r="AI1251" s="154"/>
      <c r="AJ1251" s="154"/>
      <c r="AK1251" s="154"/>
      <c r="AL1251" s="154"/>
      <c r="AM1251" s="154"/>
      <c r="AN1251" s="154"/>
      <c r="AO1251" s="154"/>
      <c r="AP1251" s="154"/>
      <c r="AQ1251" s="154"/>
      <c r="AR1251" s="154"/>
      <c r="AS1251" s="154"/>
      <c r="AT1251" s="154"/>
    </row>
    <row r="1252" spans="35:46" x14ac:dyDescent="0.25">
      <c r="AI1252" s="154"/>
      <c r="AJ1252" s="154"/>
      <c r="AK1252" s="154"/>
      <c r="AL1252" s="154"/>
      <c r="AM1252" s="154"/>
      <c r="AN1252" s="154"/>
      <c r="AO1252" s="154"/>
      <c r="AP1252" s="154"/>
      <c r="AQ1252" s="154"/>
      <c r="AR1252" s="154"/>
      <c r="AS1252" s="154"/>
      <c r="AT1252" s="154"/>
    </row>
    <row r="1253" spans="35:46" x14ac:dyDescent="0.25">
      <c r="AI1253" s="154"/>
      <c r="AJ1253" s="154"/>
      <c r="AK1253" s="154"/>
      <c r="AL1253" s="154"/>
      <c r="AM1253" s="154"/>
      <c r="AN1253" s="154"/>
      <c r="AO1253" s="154"/>
      <c r="AP1253" s="154"/>
      <c r="AQ1253" s="154"/>
      <c r="AR1253" s="154"/>
      <c r="AS1253" s="154"/>
      <c r="AT1253" s="154"/>
    </row>
    <row r="1254" spans="35:46" x14ac:dyDescent="0.25">
      <c r="AI1254" s="154"/>
      <c r="AJ1254" s="154"/>
      <c r="AK1254" s="154"/>
      <c r="AL1254" s="154"/>
      <c r="AM1254" s="154"/>
      <c r="AN1254" s="154"/>
      <c r="AO1254" s="154"/>
      <c r="AP1254" s="154"/>
      <c r="AQ1254" s="154"/>
      <c r="AR1254" s="154"/>
      <c r="AS1254" s="154"/>
      <c r="AT1254" s="154"/>
    </row>
    <row r="1255" spans="35:46" x14ac:dyDescent="0.25">
      <c r="AI1255" s="154"/>
      <c r="AJ1255" s="154"/>
      <c r="AK1255" s="154"/>
      <c r="AL1255" s="154"/>
      <c r="AM1255" s="154"/>
      <c r="AN1255" s="154"/>
      <c r="AO1255" s="154"/>
      <c r="AP1255" s="154"/>
      <c r="AQ1255" s="154"/>
      <c r="AR1255" s="154"/>
      <c r="AS1255" s="154"/>
      <c r="AT1255" s="154"/>
    </row>
    <row r="1256" spans="35:46" x14ac:dyDescent="0.25">
      <c r="AI1256" s="154"/>
      <c r="AJ1256" s="154"/>
      <c r="AK1256" s="154"/>
      <c r="AL1256" s="154"/>
      <c r="AM1256" s="154"/>
      <c r="AN1256" s="154"/>
      <c r="AO1256" s="154"/>
      <c r="AP1256" s="154"/>
      <c r="AQ1256" s="154"/>
      <c r="AR1256" s="154"/>
      <c r="AS1256" s="154"/>
      <c r="AT1256" s="154"/>
    </row>
    <row r="1257" spans="35:46" x14ac:dyDescent="0.25">
      <c r="AI1257" s="154"/>
      <c r="AJ1257" s="154"/>
      <c r="AK1257" s="154"/>
      <c r="AL1257" s="154"/>
      <c r="AM1257" s="154"/>
      <c r="AN1257" s="154"/>
      <c r="AO1257" s="154"/>
      <c r="AP1257" s="154"/>
      <c r="AQ1257" s="154"/>
      <c r="AR1257" s="154"/>
      <c r="AS1257" s="154"/>
      <c r="AT1257" s="154"/>
    </row>
    <row r="1258" spans="35:46" x14ac:dyDescent="0.25">
      <c r="AI1258" s="154"/>
      <c r="AJ1258" s="154"/>
      <c r="AK1258" s="154"/>
      <c r="AL1258" s="154"/>
      <c r="AM1258" s="154"/>
      <c r="AN1258" s="154"/>
      <c r="AO1258" s="154"/>
      <c r="AP1258" s="154"/>
      <c r="AQ1258" s="154"/>
      <c r="AR1258" s="154"/>
      <c r="AS1258" s="154"/>
      <c r="AT1258" s="154"/>
    </row>
    <row r="1259" spans="35:46" x14ac:dyDescent="0.25">
      <c r="AI1259" s="154"/>
      <c r="AJ1259" s="154"/>
      <c r="AK1259" s="154"/>
      <c r="AL1259" s="154"/>
      <c r="AM1259" s="154"/>
      <c r="AN1259" s="154"/>
      <c r="AO1259" s="154"/>
      <c r="AP1259" s="154"/>
      <c r="AQ1259" s="154"/>
      <c r="AR1259" s="154"/>
      <c r="AS1259" s="154"/>
      <c r="AT1259" s="154"/>
    </row>
    <row r="1260" spans="35:46" x14ac:dyDescent="0.25">
      <c r="AI1260" s="154"/>
      <c r="AJ1260" s="154"/>
      <c r="AK1260" s="154"/>
      <c r="AL1260" s="154"/>
      <c r="AM1260" s="154"/>
      <c r="AN1260" s="154"/>
      <c r="AO1260" s="154"/>
      <c r="AP1260" s="154"/>
      <c r="AQ1260" s="154"/>
      <c r="AR1260" s="154"/>
      <c r="AS1260" s="154"/>
      <c r="AT1260" s="154"/>
    </row>
    <row r="1261" spans="35:46" x14ac:dyDescent="0.25">
      <c r="AI1261" s="154"/>
      <c r="AJ1261" s="154"/>
      <c r="AK1261" s="154"/>
      <c r="AL1261" s="154"/>
      <c r="AM1261" s="154"/>
      <c r="AN1261" s="154"/>
      <c r="AO1261" s="154"/>
      <c r="AP1261" s="154"/>
      <c r="AQ1261" s="154"/>
      <c r="AR1261" s="154"/>
      <c r="AS1261" s="154"/>
      <c r="AT1261" s="154"/>
    </row>
    <row r="1262" spans="35:46" x14ac:dyDescent="0.25">
      <c r="AI1262" s="154"/>
      <c r="AJ1262" s="154"/>
      <c r="AK1262" s="154"/>
      <c r="AL1262" s="154"/>
      <c r="AM1262" s="154"/>
      <c r="AN1262" s="154"/>
      <c r="AO1262" s="154"/>
      <c r="AP1262" s="154"/>
      <c r="AQ1262" s="154"/>
      <c r="AR1262" s="154"/>
      <c r="AS1262" s="154"/>
      <c r="AT1262" s="154"/>
    </row>
    <row r="1263" spans="35:46" x14ac:dyDescent="0.25">
      <c r="AI1263" s="154"/>
      <c r="AJ1263" s="154"/>
      <c r="AK1263" s="154"/>
      <c r="AL1263" s="154"/>
      <c r="AM1263" s="154"/>
      <c r="AN1263" s="154"/>
      <c r="AO1263" s="154"/>
      <c r="AP1263" s="154"/>
      <c r="AQ1263" s="154"/>
      <c r="AR1263" s="154"/>
      <c r="AS1263" s="154"/>
      <c r="AT1263" s="154"/>
    </row>
    <row r="1264" spans="35:46" x14ac:dyDescent="0.25">
      <c r="AI1264" s="154"/>
      <c r="AJ1264" s="154"/>
      <c r="AK1264" s="154"/>
      <c r="AL1264" s="154"/>
      <c r="AM1264" s="154"/>
      <c r="AN1264" s="154"/>
      <c r="AO1264" s="154"/>
      <c r="AP1264" s="154"/>
      <c r="AQ1264" s="154"/>
      <c r="AR1264" s="154"/>
      <c r="AS1264" s="154"/>
      <c r="AT1264" s="154"/>
    </row>
    <row r="1265" spans="35:46" x14ac:dyDescent="0.25">
      <c r="AI1265" s="154"/>
      <c r="AJ1265" s="154"/>
      <c r="AK1265" s="154"/>
      <c r="AL1265" s="154"/>
      <c r="AM1265" s="154"/>
      <c r="AN1265" s="154"/>
      <c r="AO1265" s="154"/>
      <c r="AP1265" s="154"/>
      <c r="AQ1265" s="154"/>
      <c r="AR1265" s="154"/>
      <c r="AS1265" s="154"/>
      <c r="AT1265" s="154"/>
    </row>
    <row r="1266" spans="35:46" x14ac:dyDescent="0.25">
      <c r="AI1266" s="154"/>
      <c r="AJ1266" s="154"/>
      <c r="AK1266" s="154"/>
      <c r="AL1266" s="154"/>
      <c r="AM1266" s="154"/>
      <c r="AN1266" s="154"/>
      <c r="AO1266" s="154"/>
      <c r="AP1266" s="154"/>
      <c r="AQ1266" s="154"/>
      <c r="AR1266" s="154"/>
      <c r="AS1266" s="154"/>
      <c r="AT1266" s="154"/>
    </row>
    <row r="1267" spans="35:46" x14ac:dyDescent="0.25">
      <c r="AI1267" s="154"/>
      <c r="AJ1267" s="154"/>
      <c r="AK1267" s="154"/>
      <c r="AL1267" s="154"/>
      <c r="AM1267" s="154"/>
      <c r="AN1267" s="154"/>
      <c r="AO1267" s="154"/>
      <c r="AP1267" s="154"/>
      <c r="AQ1267" s="154"/>
      <c r="AR1267" s="154"/>
      <c r="AS1267" s="154"/>
      <c r="AT1267" s="154"/>
    </row>
    <row r="1268" spans="35:46" x14ac:dyDescent="0.25">
      <c r="AI1268" s="154"/>
      <c r="AJ1268" s="154"/>
      <c r="AK1268" s="154"/>
      <c r="AL1268" s="154"/>
      <c r="AM1268" s="154"/>
      <c r="AN1268" s="154"/>
      <c r="AO1268" s="154"/>
      <c r="AP1268" s="154"/>
      <c r="AQ1268" s="154"/>
      <c r="AR1268" s="154"/>
      <c r="AS1268" s="154"/>
      <c r="AT1268" s="154"/>
    </row>
    <row r="1269" spans="35:46" x14ac:dyDescent="0.25">
      <c r="AI1269" s="154"/>
      <c r="AJ1269" s="154"/>
      <c r="AK1269" s="154"/>
      <c r="AL1269" s="154"/>
      <c r="AM1269" s="154"/>
      <c r="AN1269" s="154"/>
      <c r="AO1269" s="154"/>
      <c r="AP1269" s="154"/>
      <c r="AQ1269" s="154"/>
      <c r="AR1269" s="154"/>
      <c r="AS1269" s="154"/>
      <c r="AT1269" s="154"/>
    </row>
    <row r="1270" spans="35:46" x14ac:dyDescent="0.25">
      <c r="AI1270" s="154"/>
      <c r="AJ1270" s="154"/>
      <c r="AK1270" s="154"/>
      <c r="AL1270" s="154"/>
      <c r="AM1270" s="154"/>
      <c r="AN1270" s="154"/>
      <c r="AO1270" s="154"/>
      <c r="AP1270" s="154"/>
      <c r="AQ1270" s="154"/>
      <c r="AR1270" s="154"/>
      <c r="AS1270" s="154"/>
      <c r="AT1270" s="154"/>
    </row>
    <row r="1271" spans="35:46" x14ac:dyDescent="0.25">
      <c r="AI1271" s="154"/>
      <c r="AJ1271" s="154"/>
      <c r="AK1271" s="154"/>
      <c r="AL1271" s="154"/>
      <c r="AM1271" s="154"/>
      <c r="AN1271" s="154"/>
      <c r="AO1271" s="154"/>
      <c r="AP1271" s="154"/>
      <c r="AQ1271" s="154"/>
      <c r="AR1271" s="154"/>
      <c r="AS1271" s="154"/>
      <c r="AT1271" s="154"/>
    </row>
    <row r="1272" spans="35:46" x14ac:dyDescent="0.25">
      <c r="AI1272" s="154"/>
      <c r="AJ1272" s="154"/>
      <c r="AK1272" s="154"/>
      <c r="AL1272" s="154"/>
      <c r="AM1272" s="154"/>
      <c r="AN1272" s="154"/>
      <c r="AO1272" s="154"/>
      <c r="AP1272" s="154"/>
      <c r="AQ1272" s="154"/>
      <c r="AR1272" s="154"/>
      <c r="AS1272" s="154"/>
      <c r="AT1272" s="154"/>
    </row>
    <row r="1273" spans="35:46" x14ac:dyDescent="0.25">
      <c r="AI1273" s="154"/>
      <c r="AJ1273" s="154"/>
      <c r="AK1273" s="154"/>
      <c r="AL1273" s="154"/>
      <c r="AM1273" s="154"/>
      <c r="AN1273" s="154"/>
      <c r="AO1273" s="154"/>
      <c r="AP1273" s="154"/>
      <c r="AQ1273" s="154"/>
      <c r="AR1273" s="154"/>
      <c r="AS1273" s="154"/>
      <c r="AT1273" s="154"/>
    </row>
    <row r="1274" spans="35:46" x14ac:dyDescent="0.25">
      <c r="AI1274" s="154"/>
      <c r="AJ1274" s="154"/>
      <c r="AK1274" s="154"/>
      <c r="AL1274" s="154"/>
      <c r="AM1274" s="154"/>
      <c r="AN1274" s="154"/>
      <c r="AO1274" s="154"/>
      <c r="AP1274" s="154"/>
      <c r="AQ1274" s="154"/>
      <c r="AR1274" s="154"/>
      <c r="AS1274" s="154"/>
      <c r="AT1274" s="154"/>
    </row>
    <row r="1275" spans="35:46" x14ac:dyDescent="0.25">
      <c r="AI1275" s="154"/>
      <c r="AJ1275" s="154"/>
      <c r="AK1275" s="154"/>
      <c r="AL1275" s="154"/>
      <c r="AM1275" s="154"/>
      <c r="AN1275" s="154"/>
      <c r="AO1275" s="154"/>
      <c r="AP1275" s="154"/>
      <c r="AQ1275" s="154"/>
      <c r="AR1275" s="154"/>
      <c r="AS1275" s="154"/>
      <c r="AT1275" s="154"/>
    </row>
    <row r="1276" spans="35:46" x14ac:dyDescent="0.25">
      <c r="AI1276" s="154"/>
      <c r="AJ1276" s="154"/>
      <c r="AK1276" s="154"/>
      <c r="AL1276" s="154"/>
      <c r="AM1276" s="154"/>
      <c r="AN1276" s="154"/>
      <c r="AO1276" s="154"/>
      <c r="AP1276" s="154"/>
      <c r="AQ1276" s="154"/>
      <c r="AR1276" s="154"/>
      <c r="AS1276" s="154"/>
      <c r="AT1276" s="154"/>
    </row>
    <row r="1277" spans="35:46" x14ac:dyDescent="0.25">
      <c r="AI1277" s="154"/>
      <c r="AJ1277" s="154"/>
      <c r="AK1277" s="154"/>
      <c r="AL1277" s="154"/>
      <c r="AM1277" s="154"/>
      <c r="AN1277" s="154"/>
      <c r="AO1277" s="154"/>
      <c r="AP1277" s="154"/>
      <c r="AQ1277" s="154"/>
      <c r="AR1277" s="154"/>
      <c r="AS1277" s="154"/>
      <c r="AT1277" s="154"/>
    </row>
    <row r="1278" spans="35:46" x14ac:dyDescent="0.25">
      <c r="AI1278" s="154"/>
      <c r="AJ1278" s="154"/>
      <c r="AK1278" s="154"/>
      <c r="AL1278" s="154"/>
      <c r="AM1278" s="154"/>
      <c r="AN1278" s="154"/>
      <c r="AO1278" s="154"/>
      <c r="AP1278" s="154"/>
      <c r="AQ1278" s="154"/>
      <c r="AR1278" s="154"/>
      <c r="AS1278" s="154"/>
      <c r="AT1278" s="154"/>
    </row>
    <row r="1279" spans="35:46" x14ac:dyDescent="0.25">
      <c r="AI1279" s="154"/>
      <c r="AJ1279" s="154"/>
      <c r="AK1279" s="154"/>
      <c r="AL1279" s="154"/>
      <c r="AM1279" s="154"/>
      <c r="AN1279" s="154"/>
      <c r="AO1279" s="154"/>
      <c r="AP1279" s="154"/>
      <c r="AQ1279" s="154"/>
      <c r="AR1279" s="154"/>
      <c r="AS1279" s="154"/>
      <c r="AT1279" s="154"/>
    </row>
    <row r="1280" spans="35:46" x14ac:dyDescent="0.25">
      <c r="AI1280" s="154"/>
      <c r="AJ1280" s="154"/>
      <c r="AK1280" s="154"/>
      <c r="AL1280" s="154"/>
      <c r="AM1280" s="154"/>
      <c r="AN1280" s="154"/>
      <c r="AO1280" s="154"/>
      <c r="AP1280" s="154"/>
      <c r="AQ1280" s="154"/>
      <c r="AR1280" s="154"/>
      <c r="AS1280" s="154"/>
      <c r="AT1280" s="154"/>
    </row>
    <row r="1281" spans="35:46" x14ac:dyDescent="0.25">
      <c r="AI1281" s="154"/>
      <c r="AJ1281" s="154"/>
      <c r="AK1281" s="154"/>
      <c r="AL1281" s="154"/>
      <c r="AM1281" s="154"/>
      <c r="AN1281" s="154"/>
      <c r="AO1281" s="154"/>
      <c r="AP1281" s="154"/>
      <c r="AQ1281" s="154"/>
      <c r="AR1281" s="154"/>
      <c r="AS1281" s="154"/>
      <c r="AT1281" s="154"/>
    </row>
    <row r="1282" spans="35:46" x14ac:dyDescent="0.25">
      <c r="AI1282" s="154"/>
      <c r="AJ1282" s="154"/>
      <c r="AK1282" s="154"/>
      <c r="AL1282" s="154"/>
      <c r="AM1282" s="154"/>
      <c r="AN1282" s="154"/>
      <c r="AO1282" s="154"/>
      <c r="AP1282" s="154"/>
      <c r="AQ1282" s="154"/>
      <c r="AR1282" s="154"/>
      <c r="AS1282" s="154"/>
      <c r="AT1282" s="154"/>
    </row>
    <row r="1283" spans="35:46" x14ac:dyDescent="0.25">
      <c r="AI1283" s="154"/>
      <c r="AJ1283" s="154"/>
      <c r="AK1283" s="154"/>
      <c r="AL1283" s="154"/>
      <c r="AM1283" s="154"/>
      <c r="AN1283" s="154"/>
      <c r="AO1283" s="154"/>
      <c r="AP1283" s="154"/>
      <c r="AQ1283" s="154"/>
      <c r="AR1283" s="154"/>
      <c r="AS1283" s="154"/>
      <c r="AT1283" s="154"/>
    </row>
    <row r="1284" spans="35:46" x14ac:dyDescent="0.25">
      <c r="AI1284" s="154"/>
      <c r="AJ1284" s="154"/>
      <c r="AK1284" s="154"/>
      <c r="AL1284" s="154"/>
      <c r="AM1284" s="154"/>
      <c r="AN1284" s="154"/>
      <c r="AO1284" s="154"/>
      <c r="AP1284" s="154"/>
      <c r="AQ1284" s="154"/>
      <c r="AR1284" s="154"/>
      <c r="AS1284" s="154"/>
      <c r="AT1284" s="154"/>
    </row>
    <row r="1285" spans="35:46" x14ac:dyDescent="0.25">
      <c r="AI1285" s="154"/>
      <c r="AJ1285" s="154"/>
      <c r="AK1285" s="154"/>
      <c r="AL1285" s="154"/>
      <c r="AM1285" s="154"/>
      <c r="AN1285" s="154"/>
      <c r="AO1285" s="154"/>
      <c r="AP1285" s="154"/>
      <c r="AQ1285" s="154"/>
      <c r="AR1285" s="154"/>
      <c r="AS1285" s="154"/>
      <c r="AT1285" s="154"/>
    </row>
    <row r="1286" spans="35:46" x14ac:dyDescent="0.25">
      <c r="AI1286" s="154"/>
      <c r="AJ1286" s="154"/>
      <c r="AK1286" s="154"/>
      <c r="AL1286" s="154"/>
      <c r="AM1286" s="154"/>
      <c r="AN1286" s="154"/>
      <c r="AO1286" s="154"/>
      <c r="AP1286" s="154"/>
      <c r="AQ1286" s="154"/>
      <c r="AR1286" s="154"/>
      <c r="AS1286" s="154"/>
      <c r="AT1286" s="154"/>
    </row>
    <row r="1287" spans="35:46" x14ac:dyDescent="0.25">
      <c r="AI1287" s="154"/>
      <c r="AJ1287" s="154"/>
      <c r="AK1287" s="154"/>
      <c r="AL1287" s="154"/>
      <c r="AM1287" s="154"/>
      <c r="AN1287" s="154"/>
      <c r="AO1287" s="154"/>
      <c r="AP1287" s="154"/>
      <c r="AQ1287" s="154"/>
      <c r="AR1287" s="154"/>
      <c r="AS1287" s="154"/>
      <c r="AT1287" s="154"/>
    </row>
    <row r="1288" spans="35:46" x14ac:dyDescent="0.25">
      <c r="AI1288" s="154"/>
      <c r="AJ1288" s="154"/>
      <c r="AK1288" s="154"/>
      <c r="AL1288" s="154"/>
      <c r="AM1288" s="154"/>
      <c r="AN1288" s="154"/>
      <c r="AO1288" s="154"/>
      <c r="AP1288" s="154"/>
      <c r="AQ1288" s="154"/>
      <c r="AR1288" s="154"/>
      <c r="AS1288" s="154"/>
      <c r="AT1288" s="154"/>
    </row>
    <row r="1289" spans="35:46" x14ac:dyDescent="0.25">
      <c r="AI1289" s="154"/>
      <c r="AJ1289" s="154"/>
      <c r="AK1289" s="154"/>
      <c r="AL1289" s="154"/>
      <c r="AM1289" s="154"/>
      <c r="AN1289" s="154"/>
      <c r="AO1289" s="154"/>
      <c r="AP1289" s="154"/>
      <c r="AQ1289" s="154"/>
      <c r="AR1289" s="154"/>
      <c r="AS1289" s="154"/>
      <c r="AT1289" s="154"/>
    </row>
    <row r="1290" spans="35:46" x14ac:dyDescent="0.25">
      <c r="AI1290" s="154"/>
      <c r="AJ1290" s="154"/>
      <c r="AK1290" s="154"/>
      <c r="AL1290" s="154"/>
      <c r="AM1290" s="154"/>
      <c r="AN1290" s="154"/>
      <c r="AO1290" s="154"/>
      <c r="AP1290" s="154"/>
      <c r="AQ1290" s="154"/>
      <c r="AR1290" s="154"/>
      <c r="AS1290" s="154"/>
      <c r="AT1290" s="154"/>
    </row>
    <row r="1291" spans="35:46" x14ac:dyDescent="0.25">
      <c r="AI1291" s="154"/>
      <c r="AJ1291" s="154"/>
      <c r="AK1291" s="154"/>
      <c r="AL1291" s="154"/>
      <c r="AM1291" s="154"/>
      <c r="AN1291" s="154"/>
      <c r="AO1291" s="154"/>
      <c r="AP1291" s="154"/>
      <c r="AQ1291" s="154"/>
      <c r="AR1291" s="154"/>
      <c r="AS1291" s="154"/>
      <c r="AT1291" s="154"/>
    </row>
    <row r="1292" spans="35:46" x14ac:dyDescent="0.25">
      <c r="AI1292" s="154"/>
      <c r="AJ1292" s="154"/>
      <c r="AK1292" s="154"/>
      <c r="AL1292" s="154"/>
      <c r="AM1292" s="154"/>
      <c r="AN1292" s="154"/>
      <c r="AO1292" s="154"/>
      <c r="AP1292" s="154"/>
      <c r="AQ1292" s="154"/>
      <c r="AR1292" s="154"/>
      <c r="AS1292" s="154"/>
      <c r="AT1292" s="154"/>
    </row>
    <row r="1293" spans="35:46" x14ac:dyDescent="0.25">
      <c r="AI1293" s="154"/>
      <c r="AJ1293" s="154"/>
      <c r="AK1293" s="154"/>
      <c r="AL1293" s="154"/>
      <c r="AM1293" s="154"/>
      <c r="AN1293" s="154"/>
      <c r="AO1293" s="154"/>
      <c r="AP1293" s="154"/>
      <c r="AQ1293" s="154"/>
      <c r="AR1293" s="154"/>
      <c r="AS1293" s="154"/>
      <c r="AT1293" s="154"/>
    </row>
    <row r="1294" spans="35:46" x14ac:dyDescent="0.25">
      <c r="AI1294" s="154"/>
      <c r="AJ1294" s="154"/>
      <c r="AK1294" s="154"/>
      <c r="AL1294" s="154"/>
      <c r="AM1294" s="154"/>
      <c r="AN1294" s="154"/>
      <c r="AO1294" s="154"/>
      <c r="AP1294" s="154"/>
      <c r="AQ1294" s="154"/>
      <c r="AR1294" s="154"/>
      <c r="AS1294" s="154"/>
      <c r="AT1294" s="154"/>
    </row>
    <row r="1295" spans="35:46" x14ac:dyDescent="0.25">
      <c r="AI1295" s="154"/>
      <c r="AJ1295" s="154"/>
      <c r="AK1295" s="154"/>
      <c r="AL1295" s="154"/>
      <c r="AM1295" s="154"/>
      <c r="AN1295" s="154"/>
      <c r="AO1295" s="154"/>
      <c r="AP1295" s="154"/>
      <c r="AQ1295" s="154"/>
      <c r="AR1295" s="154"/>
      <c r="AS1295" s="154"/>
      <c r="AT1295" s="154"/>
    </row>
    <row r="1296" spans="35:46" x14ac:dyDescent="0.25">
      <c r="AI1296" s="154"/>
      <c r="AJ1296" s="154"/>
      <c r="AK1296" s="154"/>
      <c r="AL1296" s="154"/>
      <c r="AM1296" s="154"/>
      <c r="AN1296" s="154"/>
      <c r="AO1296" s="154"/>
      <c r="AP1296" s="154"/>
      <c r="AQ1296" s="154"/>
      <c r="AR1296" s="154"/>
      <c r="AS1296" s="154"/>
      <c r="AT1296" s="154"/>
    </row>
    <row r="1297" spans="35:46" x14ac:dyDescent="0.25">
      <c r="AI1297" s="154"/>
      <c r="AJ1297" s="154"/>
      <c r="AK1297" s="154"/>
      <c r="AL1297" s="154"/>
      <c r="AM1297" s="154"/>
      <c r="AN1297" s="154"/>
      <c r="AO1297" s="154"/>
      <c r="AP1297" s="154"/>
      <c r="AQ1297" s="154"/>
      <c r="AR1297" s="154"/>
      <c r="AS1297" s="154"/>
      <c r="AT1297" s="154"/>
    </row>
    <row r="1298" spans="35:46" x14ac:dyDescent="0.25">
      <c r="AI1298" s="154"/>
      <c r="AJ1298" s="154"/>
      <c r="AK1298" s="154"/>
      <c r="AL1298" s="154"/>
      <c r="AM1298" s="154"/>
      <c r="AN1298" s="154"/>
      <c r="AO1298" s="154"/>
      <c r="AP1298" s="154"/>
      <c r="AQ1298" s="154"/>
      <c r="AR1298" s="154"/>
      <c r="AS1298" s="154"/>
      <c r="AT1298" s="154"/>
    </row>
    <row r="1299" spans="35:46" x14ac:dyDescent="0.25">
      <c r="AI1299" s="154"/>
      <c r="AJ1299" s="154"/>
      <c r="AK1299" s="154"/>
      <c r="AL1299" s="154"/>
      <c r="AM1299" s="154"/>
      <c r="AN1299" s="154"/>
      <c r="AO1299" s="154"/>
      <c r="AP1299" s="154"/>
      <c r="AQ1299" s="154"/>
      <c r="AR1299" s="154"/>
      <c r="AS1299" s="154"/>
      <c r="AT1299" s="154"/>
    </row>
    <row r="1300" spans="35:46" x14ac:dyDescent="0.25">
      <c r="AI1300" s="154"/>
      <c r="AJ1300" s="154"/>
      <c r="AK1300" s="154"/>
      <c r="AL1300" s="154"/>
      <c r="AM1300" s="154"/>
      <c r="AN1300" s="154"/>
      <c r="AO1300" s="154"/>
      <c r="AP1300" s="154"/>
      <c r="AQ1300" s="154"/>
      <c r="AR1300" s="154"/>
      <c r="AS1300" s="154"/>
      <c r="AT1300" s="154"/>
    </row>
    <row r="1301" spans="35:46" x14ac:dyDescent="0.25">
      <c r="AI1301" s="154"/>
      <c r="AJ1301" s="154"/>
      <c r="AK1301" s="154"/>
      <c r="AL1301" s="154"/>
      <c r="AM1301" s="154"/>
      <c r="AN1301" s="154"/>
      <c r="AO1301" s="154"/>
      <c r="AP1301" s="154"/>
      <c r="AQ1301" s="154"/>
      <c r="AR1301" s="154"/>
      <c r="AS1301" s="154"/>
      <c r="AT1301" s="154"/>
    </row>
    <row r="1302" spans="35:46" x14ac:dyDescent="0.25">
      <c r="AI1302" s="154"/>
      <c r="AJ1302" s="154"/>
      <c r="AK1302" s="154"/>
      <c r="AL1302" s="154"/>
      <c r="AM1302" s="154"/>
      <c r="AN1302" s="154"/>
      <c r="AO1302" s="154"/>
      <c r="AP1302" s="154"/>
      <c r="AQ1302" s="154"/>
      <c r="AR1302" s="154"/>
      <c r="AS1302" s="154"/>
      <c r="AT1302" s="154"/>
    </row>
    <row r="1303" spans="35:46" x14ac:dyDescent="0.25">
      <c r="AI1303" s="154"/>
      <c r="AJ1303" s="154"/>
      <c r="AK1303" s="154"/>
      <c r="AL1303" s="154"/>
      <c r="AM1303" s="154"/>
      <c r="AN1303" s="154"/>
      <c r="AO1303" s="154"/>
      <c r="AP1303" s="154"/>
      <c r="AQ1303" s="154"/>
      <c r="AR1303" s="154"/>
      <c r="AS1303" s="154"/>
      <c r="AT1303" s="154"/>
    </row>
    <row r="1304" spans="35:46" x14ac:dyDescent="0.25">
      <c r="AI1304" s="154"/>
      <c r="AJ1304" s="154"/>
      <c r="AK1304" s="154"/>
      <c r="AL1304" s="154"/>
      <c r="AM1304" s="154"/>
      <c r="AN1304" s="154"/>
      <c r="AO1304" s="154"/>
      <c r="AP1304" s="154"/>
      <c r="AQ1304" s="154"/>
      <c r="AR1304" s="154"/>
      <c r="AS1304" s="154"/>
      <c r="AT1304" s="154"/>
    </row>
    <row r="1305" spans="35:46" x14ac:dyDescent="0.25">
      <c r="AI1305" s="154"/>
      <c r="AJ1305" s="154"/>
      <c r="AK1305" s="154"/>
      <c r="AL1305" s="154"/>
      <c r="AM1305" s="154"/>
      <c r="AN1305" s="154"/>
      <c r="AO1305" s="154"/>
      <c r="AP1305" s="154"/>
      <c r="AQ1305" s="154"/>
      <c r="AR1305" s="154"/>
      <c r="AS1305" s="154"/>
      <c r="AT1305" s="154"/>
    </row>
    <row r="1306" spans="35:46" x14ac:dyDescent="0.25">
      <c r="AI1306" s="154"/>
      <c r="AJ1306" s="154"/>
      <c r="AK1306" s="154"/>
      <c r="AL1306" s="154"/>
      <c r="AM1306" s="154"/>
      <c r="AN1306" s="154"/>
      <c r="AO1306" s="154"/>
      <c r="AP1306" s="154"/>
      <c r="AQ1306" s="154"/>
      <c r="AR1306" s="154"/>
      <c r="AS1306" s="154"/>
      <c r="AT1306" s="154"/>
    </row>
    <row r="1307" spans="35:46" x14ac:dyDescent="0.25">
      <c r="AI1307" s="154"/>
      <c r="AJ1307" s="154"/>
      <c r="AK1307" s="154"/>
      <c r="AL1307" s="154"/>
      <c r="AM1307" s="154"/>
      <c r="AN1307" s="154"/>
      <c r="AO1307" s="154"/>
      <c r="AP1307" s="154"/>
      <c r="AQ1307" s="154"/>
      <c r="AR1307" s="154"/>
      <c r="AS1307" s="154"/>
      <c r="AT1307" s="154"/>
    </row>
    <row r="1308" spans="35:46" x14ac:dyDescent="0.25">
      <c r="AI1308" s="154"/>
      <c r="AJ1308" s="154"/>
      <c r="AK1308" s="154"/>
      <c r="AL1308" s="154"/>
      <c r="AM1308" s="154"/>
      <c r="AN1308" s="154"/>
      <c r="AO1308" s="154"/>
      <c r="AP1308" s="154"/>
      <c r="AQ1308" s="154"/>
      <c r="AR1308" s="154"/>
      <c r="AS1308" s="154"/>
      <c r="AT1308" s="154"/>
    </row>
    <row r="1309" spans="35:46" x14ac:dyDescent="0.25">
      <c r="AI1309" s="154"/>
      <c r="AJ1309" s="154"/>
      <c r="AK1309" s="154"/>
      <c r="AL1309" s="154"/>
      <c r="AM1309" s="154"/>
      <c r="AN1309" s="154"/>
      <c r="AO1309" s="154"/>
      <c r="AP1309" s="154"/>
      <c r="AQ1309" s="154"/>
      <c r="AR1309" s="154"/>
      <c r="AS1309" s="154"/>
      <c r="AT1309" s="154"/>
    </row>
    <row r="1310" spans="35:46" x14ac:dyDescent="0.25">
      <c r="AI1310" s="154"/>
      <c r="AJ1310" s="154"/>
      <c r="AK1310" s="154"/>
      <c r="AL1310" s="154"/>
      <c r="AM1310" s="154"/>
      <c r="AN1310" s="154"/>
      <c r="AO1310" s="154"/>
      <c r="AP1310" s="154"/>
      <c r="AQ1310" s="154"/>
      <c r="AR1310" s="154"/>
      <c r="AS1310" s="154"/>
      <c r="AT1310" s="154"/>
    </row>
    <row r="1311" spans="35:46" x14ac:dyDescent="0.25">
      <c r="AI1311" s="154"/>
      <c r="AJ1311" s="154"/>
      <c r="AK1311" s="154"/>
      <c r="AL1311" s="154"/>
      <c r="AM1311" s="154"/>
      <c r="AN1311" s="154"/>
      <c r="AO1311" s="154"/>
      <c r="AP1311" s="154"/>
      <c r="AQ1311" s="154"/>
      <c r="AR1311" s="154"/>
      <c r="AS1311" s="154"/>
      <c r="AT1311" s="154"/>
    </row>
    <row r="1312" spans="35:46" x14ac:dyDescent="0.25">
      <c r="AI1312" s="154"/>
      <c r="AJ1312" s="154"/>
      <c r="AK1312" s="154"/>
      <c r="AL1312" s="154"/>
      <c r="AM1312" s="154"/>
      <c r="AN1312" s="154"/>
      <c r="AO1312" s="154"/>
      <c r="AP1312" s="154"/>
      <c r="AQ1312" s="154"/>
      <c r="AR1312" s="154"/>
      <c r="AS1312" s="154"/>
      <c r="AT1312" s="154"/>
    </row>
    <row r="1313" spans="35:46" x14ac:dyDescent="0.25">
      <c r="AI1313" s="154"/>
      <c r="AJ1313" s="154"/>
      <c r="AK1313" s="154"/>
      <c r="AL1313" s="154"/>
      <c r="AM1313" s="154"/>
      <c r="AN1313" s="154"/>
      <c r="AO1313" s="154"/>
      <c r="AP1313" s="154"/>
      <c r="AQ1313" s="154"/>
      <c r="AR1313" s="154"/>
      <c r="AS1313" s="154"/>
      <c r="AT1313" s="154"/>
    </row>
    <row r="1314" spans="35:46" x14ac:dyDescent="0.25">
      <c r="AI1314" s="154"/>
      <c r="AJ1314" s="154"/>
      <c r="AK1314" s="154"/>
      <c r="AL1314" s="154"/>
      <c r="AM1314" s="154"/>
      <c r="AN1314" s="154"/>
      <c r="AO1314" s="154"/>
      <c r="AP1314" s="154"/>
      <c r="AQ1314" s="154"/>
      <c r="AR1314" s="154"/>
      <c r="AS1314" s="154"/>
      <c r="AT1314" s="154"/>
    </row>
    <row r="1315" spans="35:46" x14ac:dyDescent="0.25">
      <c r="AI1315" s="154"/>
      <c r="AJ1315" s="154"/>
      <c r="AK1315" s="154"/>
      <c r="AL1315" s="154"/>
      <c r="AM1315" s="154"/>
      <c r="AN1315" s="154"/>
      <c r="AO1315" s="154"/>
      <c r="AP1315" s="154"/>
      <c r="AQ1315" s="154"/>
      <c r="AR1315" s="154"/>
      <c r="AS1315" s="154"/>
      <c r="AT1315" s="154"/>
    </row>
    <row r="1316" spans="35:46" x14ac:dyDescent="0.25">
      <c r="AI1316" s="154"/>
      <c r="AJ1316" s="154"/>
      <c r="AK1316" s="154"/>
      <c r="AL1316" s="154"/>
      <c r="AM1316" s="154"/>
      <c r="AN1316" s="154"/>
      <c r="AO1316" s="154"/>
      <c r="AP1316" s="154"/>
      <c r="AQ1316" s="154"/>
      <c r="AR1316" s="154"/>
      <c r="AS1316" s="154"/>
      <c r="AT1316" s="154"/>
    </row>
    <row r="1317" spans="35:46" x14ac:dyDescent="0.25">
      <c r="AI1317" s="154"/>
      <c r="AJ1317" s="154"/>
      <c r="AK1317" s="154"/>
      <c r="AL1317" s="154"/>
      <c r="AM1317" s="154"/>
      <c r="AN1317" s="154"/>
      <c r="AO1317" s="154"/>
      <c r="AP1317" s="154"/>
      <c r="AQ1317" s="154"/>
      <c r="AR1317" s="154"/>
      <c r="AS1317" s="154"/>
      <c r="AT1317" s="154"/>
    </row>
    <row r="1318" spans="35:46" x14ac:dyDescent="0.25">
      <c r="AI1318" s="154"/>
      <c r="AJ1318" s="154"/>
      <c r="AK1318" s="154"/>
      <c r="AL1318" s="154"/>
      <c r="AM1318" s="154"/>
      <c r="AN1318" s="154"/>
      <c r="AO1318" s="154"/>
      <c r="AP1318" s="154"/>
      <c r="AQ1318" s="154"/>
      <c r="AR1318" s="154"/>
      <c r="AS1318" s="154"/>
      <c r="AT1318" s="154"/>
    </row>
    <row r="1319" spans="35:46" x14ac:dyDescent="0.25">
      <c r="AI1319" s="154"/>
      <c r="AJ1319" s="154"/>
      <c r="AK1319" s="154"/>
      <c r="AL1319" s="154"/>
      <c r="AM1319" s="154"/>
      <c r="AN1319" s="154"/>
      <c r="AO1319" s="154"/>
      <c r="AP1319" s="154"/>
      <c r="AQ1319" s="154"/>
      <c r="AR1319" s="154"/>
      <c r="AS1319" s="154"/>
      <c r="AT1319" s="154"/>
    </row>
    <row r="1320" spans="35:46" x14ac:dyDescent="0.25">
      <c r="AI1320" s="154"/>
      <c r="AJ1320" s="154"/>
      <c r="AK1320" s="154"/>
      <c r="AL1320" s="154"/>
      <c r="AM1320" s="154"/>
      <c r="AN1320" s="154"/>
      <c r="AO1320" s="154"/>
      <c r="AP1320" s="154"/>
      <c r="AQ1320" s="154"/>
      <c r="AR1320" s="154"/>
      <c r="AS1320" s="154"/>
      <c r="AT1320" s="154"/>
    </row>
    <row r="1321" spans="35:46" x14ac:dyDescent="0.25">
      <c r="AI1321" s="154"/>
      <c r="AJ1321" s="154"/>
      <c r="AK1321" s="154"/>
      <c r="AL1321" s="154"/>
      <c r="AM1321" s="154"/>
      <c r="AN1321" s="154"/>
      <c r="AO1321" s="154"/>
      <c r="AP1321" s="154"/>
      <c r="AQ1321" s="154"/>
      <c r="AR1321" s="154"/>
      <c r="AS1321" s="154"/>
      <c r="AT1321" s="154"/>
    </row>
    <row r="1322" spans="35:46" x14ac:dyDescent="0.25">
      <c r="AI1322" s="154"/>
      <c r="AJ1322" s="154"/>
      <c r="AK1322" s="154"/>
      <c r="AL1322" s="154"/>
      <c r="AM1322" s="154"/>
      <c r="AN1322" s="154"/>
      <c r="AO1322" s="154"/>
      <c r="AP1322" s="154"/>
      <c r="AQ1322" s="154"/>
      <c r="AR1322" s="154"/>
      <c r="AS1322" s="154"/>
      <c r="AT1322" s="154"/>
    </row>
    <row r="1323" spans="35:46" x14ac:dyDescent="0.25">
      <c r="AI1323" s="154"/>
      <c r="AJ1323" s="154"/>
      <c r="AK1323" s="154"/>
      <c r="AL1323" s="154"/>
      <c r="AM1323" s="154"/>
      <c r="AN1323" s="154"/>
      <c r="AO1323" s="154"/>
      <c r="AP1323" s="154"/>
      <c r="AQ1323" s="154"/>
      <c r="AR1323" s="154"/>
      <c r="AS1323" s="154"/>
      <c r="AT1323" s="154"/>
    </row>
    <row r="1324" spans="35:46" x14ac:dyDescent="0.25">
      <c r="AI1324" s="154"/>
      <c r="AJ1324" s="154"/>
      <c r="AK1324" s="154"/>
      <c r="AL1324" s="154"/>
      <c r="AM1324" s="154"/>
      <c r="AN1324" s="154"/>
      <c r="AO1324" s="154"/>
      <c r="AP1324" s="154"/>
      <c r="AQ1324" s="154"/>
      <c r="AR1324" s="154"/>
      <c r="AS1324" s="154"/>
      <c r="AT1324" s="154"/>
    </row>
    <row r="1325" spans="35:46" x14ac:dyDescent="0.25">
      <c r="AI1325" s="154"/>
      <c r="AJ1325" s="154"/>
      <c r="AK1325" s="154"/>
      <c r="AL1325" s="154"/>
      <c r="AM1325" s="154"/>
      <c r="AN1325" s="154"/>
      <c r="AO1325" s="154"/>
      <c r="AP1325" s="154"/>
      <c r="AQ1325" s="154"/>
      <c r="AR1325" s="154"/>
      <c r="AS1325" s="154"/>
      <c r="AT1325" s="154"/>
    </row>
    <row r="1326" spans="35:46" x14ac:dyDescent="0.25">
      <c r="AI1326" s="154"/>
      <c r="AJ1326" s="154"/>
      <c r="AK1326" s="154"/>
      <c r="AL1326" s="154"/>
      <c r="AM1326" s="154"/>
      <c r="AN1326" s="154"/>
      <c r="AO1326" s="154"/>
      <c r="AP1326" s="154"/>
      <c r="AQ1326" s="154"/>
      <c r="AR1326" s="154"/>
      <c r="AS1326" s="154"/>
      <c r="AT1326" s="154"/>
    </row>
    <row r="1327" spans="35:46" x14ac:dyDescent="0.25">
      <c r="AI1327" s="154"/>
      <c r="AJ1327" s="154"/>
      <c r="AK1327" s="154"/>
      <c r="AL1327" s="154"/>
      <c r="AM1327" s="154"/>
      <c r="AN1327" s="154"/>
      <c r="AO1327" s="154"/>
      <c r="AP1327" s="154"/>
      <c r="AQ1327" s="154"/>
      <c r="AR1327" s="154"/>
      <c r="AS1327" s="154"/>
      <c r="AT1327" s="154"/>
    </row>
    <row r="1328" spans="35:46" x14ac:dyDescent="0.25">
      <c r="AI1328" s="154"/>
      <c r="AJ1328" s="154"/>
      <c r="AK1328" s="154"/>
      <c r="AL1328" s="154"/>
      <c r="AM1328" s="154"/>
      <c r="AN1328" s="154"/>
      <c r="AO1328" s="154"/>
      <c r="AP1328" s="154"/>
      <c r="AQ1328" s="154"/>
      <c r="AR1328" s="154"/>
      <c r="AS1328" s="154"/>
      <c r="AT1328" s="154"/>
    </row>
    <row r="1329" spans="35:46" x14ac:dyDescent="0.25">
      <c r="AI1329" s="154"/>
      <c r="AJ1329" s="154"/>
      <c r="AK1329" s="154"/>
      <c r="AL1329" s="154"/>
      <c r="AM1329" s="154"/>
      <c r="AN1329" s="154"/>
      <c r="AO1329" s="154"/>
      <c r="AP1329" s="154"/>
      <c r="AQ1329" s="154"/>
      <c r="AR1329" s="154"/>
      <c r="AS1329" s="154"/>
      <c r="AT1329" s="154"/>
    </row>
    <row r="1330" spans="35:46" x14ac:dyDescent="0.25">
      <c r="AI1330" s="154"/>
      <c r="AJ1330" s="154"/>
      <c r="AK1330" s="154"/>
      <c r="AL1330" s="154"/>
      <c r="AM1330" s="154"/>
      <c r="AN1330" s="154"/>
      <c r="AO1330" s="154"/>
      <c r="AP1330" s="154"/>
      <c r="AQ1330" s="154"/>
      <c r="AR1330" s="154"/>
      <c r="AS1330" s="154"/>
      <c r="AT1330" s="154"/>
    </row>
    <row r="1331" spans="35:46" x14ac:dyDescent="0.25">
      <c r="AI1331" s="154"/>
      <c r="AJ1331" s="154"/>
      <c r="AK1331" s="154"/>
      <c r="AL1331" s="154"/>
      <c r="AM1331" s="154"/>
      <c r="AN1331" s="154"/>
      <c r="AO1331" s="154"/>
      <c r="AP1331" s="154"/>
      <c r="AQ1331" s="154"/>
      <c r="AR1331" s="154"/>
      <c r="AS1331" s="154"/>
      <c r="AT1331" s="154"/>
    </row>
    <row r="1332" spans="35:46" x14ac:dyDescent="0.25">
      <c r="AI1332" s="154"/>
      <c r="AJ1332" s="154"/>
      <c r="AK1332" s="154"/>
      <c r="AL1332" s="154"/>
      <c r="AM1332" s="154"/>
      <c r="AN1332" s="154"/>
      <c r="AO1332" s="154"/>
      <c r="AP1332" s="154"/>
      <c r="AQ1332" s="154"/>
      <c r="AR1332" s="154"/>
      <c r="AS1332" s="154"/>
      <c r="AT1332" s="154"/>
    </row>
    <row r="1333" spans="35:46" x14ac:dyDescent="0.25">
      <c r="AI1333" s="154"/>
      <c r="AJ1333" s="154"/>
      <c r="AK1333" s="154"/>
      <c r="AL1333" s="154"/>
      <c r="AM1333" s="154"/>
      <c r="AN1333" s="154"/>
      <c r="AO1333" s="154"/>
      <c r="AP1333" s="154"/>
      <c r="AQ1333" s="154"/>
      <c r="AR1333" s="154"/>
      <c r="AS1333" s="154"/>
      <c r="AT1333" s="154"/>
    </row>
    <row r="1334" spans="35:46" x14ac:dyDescent="0.25">
      <c r="AI1334" s="154"/>
      <c r="AJ1334" s="154"/>
      <c r="AK1334" s="154"/>
      <c r="AL1334" s="154"/>
      <c r="AM1334" s="154"/>
      <c r="AN1334" s="154"/>
      <c r="AO1334" s="154"/>
      <c r="AP1334" s="154"/>
      <c r="AQ1334" s="154"/>
      <c r="AR1334" s="154"/>
      <c r="AS1334" s="154"/>
      <c r="AT1334" s="154"/>
    </row>
    <row r="1335" spans="35:46" x14ac:dyDescent="0.25">
      <c r="AI1335" s="154"/>
      <c r="AJ1335" s="154"/>
      <c r="AK1335" s="154"/>
      <c r="AL1335" s="154"/>
      <c r="AM1335" s="154"/>
      <c r="AN1335" s="154"/>
      <c r="AO1335" s="154"/>
      <c r="AP1335" s="154"/>
      <c r="AQ1335" s="154"/>
      <c r="AR1335" s="154"/>
      <c r="AS1335" s="154"/>
      <c r="AT1335" s="154"/>
    </row>
    <row r="1336" spans="35:46" x14ac:dyDescent="0.25">
      <c r="AI1336" s="154"/>
      <c r="AJ1336" s="154"/>
      <c r="AK1336" s="154"/>
      <c r="AL1336" s="154"/>
      <c r="AM1336" s="154"/>
      <c r="AN1336" s="154"/>
      <c r="AO1336" s="154"/>
      <c r="AP1336" s="154"/>
      <c r="AQ1336" s="154"/>
      <c r="AR1336" s="154"/>
      <c r="AS1336" s="154"/>
      <c r="AT1336" s="154"/>
    </row>
    <row r="1337" spans="35:46" x14ac:dyDescent="0.25">
      <c r="AI1337" s="154"/>
      <c r="AJ1337" s="154"/>
      <c r="AK1337" s="154"/>
      <c r="AL1337" s="154"/>
      <c r="AM1337" s="154"/>
      <c r="AN1337" s="154"/>
      <c r="AO1337" s="154"/>
      <c r="AP1337" s="154"/>
      <c r="AQ1337" s="154"/>
      <c r="AR1337" s="154"/>
      <c r="AS1337" s="154"/>
      <c r="AT1337" s="154"/>
    </row>
    <row r="1338" spans="35:46" x14ac:dyDescent="0.25">
      <c r="AI1338" s="154"/>
      <c r="AJ1338" s="154"/>
      <c r="AK1338" s="154"/>
      <c r="AL1338" s="154"/>
      <c r="AM1338" s="154"/>
      <c r="AN1338" s="154"/>
      <c r="AO1338" s="154"/>
      <c r="AP1338" s="154"/>
      <c r="AQ1338" s="154"/>
      <c r="AR1338" s="154"/>
      <c r="AS1338" s="154"/>
      <c r="AT1338" s="154"/>
    </row>
    <row r="1339" spans="35:46" x14ac:dyDescent="0.25">
      <c r="AI1339" s="154"/>
      <c r="AJ1339" s="154"/>
      <c r="AK1339" s="154"/>
      <c r="AL1339" s="154"/>
      <c r="AM1339" s="154"/>
      <c r="AN1339" s="154"/>
      <c r="AO1339" s="154"/>
      <c r="AP1339" s="154"/>
      <c r="AQ1339" s="154"/>
      <c r="AR1339" s="154"/>
      <c r="AS1339" s="154"/>
      <c r="AT1339" s="154"/>
    </row>
    <row r="1340" spans="35:46" x14ac:dyDescent="0.25">
      <c r="AI1340" s="154"/>
      <c r="AJ1340" s="154"/>
      <c r="AK1340" s="154"/>
      <c r="AL1340" s="154"/>
      <c r="AM1340" s="154"/>
      <c r="AN1340" s="154"/>
      <c r="AO1340" s="154"/>
      <c r="AP1340" s="154"/>
      <c r="AQ1340" s="154"/>
      <c r="AR1340" s="154"/>
      <c r="AS1340" s="154"/>
      <c r="AT1340" s="154"/>
    </row>
    <row r="1341" spans="35:46" x14ac:dyDescent="0.25">
      <c r="AI1341" s="154"/>
      <c r="AJ1341" s="154"/>
      <c r="AK1341" s="154"/>
      <c r="AL1341" s="154"/>
      <c r="AM1341" s="154"/>
      <c r="AN1341" s="154"/>
      <c r="AO1341" s="154"/>
      <c r="AP1341" s="154"/>
      <c r="AQ1341" s="154"/>
      <c r="AR1341" s="154"/>
      <c r="AS1341" s="154"/>
      <c r="AT1341" s="154"/>
    </row>
    <row r="1342" spans="35:46" x14ac:dyDescent="0.25">
      <c r="AI1342" s="154"/>
      <c r="AJ1342" s="154"/>
      <c r="AK1342" s="154"/>
      <c r="AL1342" s="154"/>
      <c r="AM1342" s="154"/>
      <c r="AN1342" s="154"/>
      <c r="AO1342" s="154"/>
      <c r="AP1342" s="154"/>
      <c r="AQ1342" s="154"/>
      <c r="AR1342" s="154"/>
      <c r="AS1342" s="154"/>
      <c r="AT1342" s="154"/>
    </row>
    <row r="1343" spans="35:46" x14ac:dyDescent="0.25">
      <c r="AI1343" s="154"/>
      <c r="AJ1343" s="154"/>
      <c r="AK1343" s="154"/>
      <c r="AL1343" s="154"/>
      <c r="AM1343" s="154"/>
      <c r="AN1343" s="154"/>
      <c r="AO1343" s="154"/>
      <c r="AP1343" s="154"/>
      <c r="AQ1343" s="154"/>
      <c r="AR1343" s="154"/>
      <c r="AS1343" s="154"/>
      <c r="AT1343" s="154"/>
    </row>
    <row r="1344" spans="35:46" x14ac:dyDescent="0.25">
      <c r="AI1344" s="154"/>
      <c r="AJ1344" s="154"/>
      <c r="AK1344" s="154"/>
      <c r="AL1344" s="154"/>
      <c r="AM1344" s="154"/>
      <c r="AN1344" s="154"/>
      <c r="AO1344" s="154"/>
      <c r="AP1344" s="154"/>
      <c r="AQ1344" s="154"/>
      <c r="AR1344" s="154"/>
      <c r="AS1344" s="154"/>
      <c r="AT1344" s="154"/>
    </row>
    <row r="1345" spans="35:46" x14ac:dyDescent="0.25">
      <c r="AI1345" s="154"/>
      <c r="AJ1345" s="154"/>
      <c r="AK1345" s="154"/>
      <c r="AL1345" s="154"/>
      <c r="AM1345" s="154"/>
      <c r="AN1345" s="154"/>
      <c r="AO1345" s="154"/>
      <c r="AP1345" s="154"/>
      <c r="AQ1345" s="154"/>
      <c r="AR1345" s="154"/>
      <c r="AS1345" s="154"/>
      <c r="AT1345" s="154"/>
    </row>
    <row r="1346" spans="35:46" x14ac:dyDescent="0.25">
      <c r="AI1346" s="154"/>
      <c r="AJ1346" s="154"/>
      <c r="AK1346" s="154"/>
      <c r="AL1346" s="154"/>
      <c r="AM1346" s="154"/>
      <c r="AN1346" s="154"/>
      <c r="AO1346" s="154"/>
      <c r="AP1346" s="154"/>
      <c r="AQ1346" s="154"/>
      <c r="AR1346" s="154"/>
      <c r="AS1346" s="154"/>
      <c r="AT1346" s="154"/>
    </row>
    <row r="1347" spans="35:46" x14ac:dyDescent="0.25">
      <c r="AI1347" s="154"/>
      <c r="AJ1347" s="154"/>
      <c r="AK1347" s="154"/>
      <c r="AL1347" s="154"/>
      <c r="AM1347" s="154"/>
      <c r="AN1347" s="154"/>
      <c r="AO1347" s="154"/>
      <c r="AP1347" s="154"/>
      <c r="AQ1347" s="154"/>
      <c r="AR1347" s="154"/>
      <c r="AS1347" s="154"/>
      <c r="AT1347" s="154"/>
    </row>
    <row r="1348" spans="35:46" x14ac:dyDescent="0.25">
      <c r="AI1348" s="154"/>
      <c r="AJ1348" s="154"/>
      <c r="AK1348" s="154"/>
      <c r="AL1348" s="154"/>
      <c r="AM1348" s="154"/>
      <c r="AN1348" s="154"/>
      <c r="AO1348" s="154"/>
      <c r="AP1348" s="154"/>
      <c r="AQ1348" s="154"/>
      <c r="AR1348" s="154"/>
      <c r="AS1348" s="154"/>
      <c r="AT1348" s="154"/>
    </row>
    <row r="1349" spans="35:46" x14ac:dyDescent="0.25">
      <c r="AI1349" s="154"/>
      <c r="AJ1349" s="154"/>
      <c r="AK1349" s="154"/>
      <c r="AL1349" s="154"/>
      <c r="AM1349" s="154"/>
      <c r="AN1349" s="154"/>
      <c r="AO1349" s="154"/>
      <c r="AP1349" s="154"/>
      <c r="AQ1349" s="154"/>
      <c r="AR1349" s="154"/>
      <c r="AS1349" s="154"/>
      <c r="AT1349" s="154"/>
    </row>
    <row r="1350" spans="35:46" x14ac:dyDescent="0.25">
      <c r="AI1350" s="154"/>
      <c r="AJ1350" s="154"/>
      <c r="AK1350" s="154"/>
      <c r="AL1350" s="154"/>
      <c r="AM1350" s="154"/>
      <c r="AN1350" s="154"/>
      <c r="AO1350" s="154"/>
      <c r="AP1350" s="154"/>
      <c r="AQ1350" s="154"/>
      <c r="AR1350" s="154"/>
      <c r="AS1350" s="154"/>
      <c r="AT1350" s="154"/>
    </row>
    <row r="1351" spans="35:46" x14ac:dyDescent="0.25">
      <c r="AI1351" s="154"/>
      <c r="AJ1351" s="154"/>
      <c r="AK1351" s="154"/>
      <c r="AL1351" s="154"/>
      <c r="AM1351" s="154"/>
      <c r="AN1351" s="154"/>
      <c r="AO1351" s="154"/>
      <c r="AP1351" s="154"/>
      <c r="AQ1351" s="154"/>
      <c r="AR1351" s="154"/>
      <c r="AS1351" s="154"/>
      <c r="AT1351" s="154"/>
    </row>
    <row r="1352" spans="35:46" x14ac:dyDescent="0.25">
      <c r="AI1352" s="154"/>
      <c r="AJ1352" s="154"/>
      <c r="AK1352" s="154"/>
      <c r="AL1352" s="154"/>
      <c r="AM1352" s="154"/>
      <c r="AN1352" s="154"/>
      <c r="AO1352" s="154"/>
      <c r="AP1352" s="154"/>
      <c r="AQ1352" s="154"/>
      <c r="AR1352" s="154"/>
      <c r="AS1352" s="154"/>
      <c r="AT1352" s="154"/>
    </row>
    <row r="1353" spans="35:46" x14ac:dyDescent="0.25">
      <c r="AI1353" s="154"/>
      <c r="AJ1353" s="154"/>
      <c r="AK1353" s="154"/>
      <c r="AL1353" s="154"/>
      <c r="AM1353" s="154"/>
      <c r="AN1353" s="154"/>
      <c r="AO1353" s="154"/>
      <c r="AP1353" s="154"/>
      <c r="AQ1353" s="154"/>
      <c r="AR1353" s="154"/>
      <c r="AS1353" s="154"/>
      <c r="AT1353" s="154"/>
    </row>
    <row r="1354" spans="35:46" x14ac:dyDescent="0.25">
      <c r="AI1354" s="154"/>
      <c r="AJ1354" s="154"/>
      <c r="AK1354" s="154"/>
      <c r="AL1354" s="154"/>
      <c r="AM1354" s="154"/>
      <c r="AN1354" s="154"/>
      <c r="AO1354" s="154"/>
      <c r="AP1354" s="154"/>
      <c r="AQ1354" s="154"/>
      <c r="AR1354" s="154"/>
      <c r="AS1354" s="154"/>
      <c r="AT1354" s="154"/>
    </row>
    <row r="1355" spans="35:46" x14ac:dyDescent="0.25">
      <c r="AI1355" s="154"/>
      <c r="AJ1355" s="154"/>
      <c r="AK1355" s="154"/>
      <c r="AL1355" s="154"/>
      <c r="AM1355" s="154"/>
      <c r="AN1355" s="154"/>
      <c r="AO1355" s="154"/>
      <c r="AP1355" s="154"/>
      <c r="AQ1355" s="154"/>
      <c r="AR1355" s="154"/>
      <c r="AS1355" s="154"/>
      <c r="AT1355" s="154"/>
    </row>
    <row r="1356" spans="35:46" x14ac:dyDescent="0.25">
      <c r="AI1356" s="154"/>
      <c r="AJ1356" s="154"/>
      <c r="AK1356" s="154"/>
      <c r="AL1356" s="154"/>
      <c r="AM1356" s="154"/>
      <c r="AN1356" s="154"/>
      <c r="AO1356" s="154"/>
      <c r="AP1356" s="154"/>
      <c r="AQ1356" s="154"/>
      <c r="AR1356" s="154"/>
      <c r="AS1356" s="154"/>
      <c r="AT1356" s="154"/>
    </row>
    <row r="1357" spans="35:46" x14ac:dyDescent="0.25">
      <c r="AI1357" s="154"/>
      <c r="AJ1357" s="154"/>
      <c r="AK1357" s="154"/>
      <c r="AL1357" s="154"/>
      <c r="AM1357" s="154"/>
      <c r="AN1357" s="154"/>
      <c r="AO1357" s="154"/>
      <c r="AP1357" s="154"/>
      <c r="AQ1357" s="154"/>
      <c r="AR1357" s="154"/>
      <c r="AS1357" s="154"/>
      <c r="AT1357" s="154"/>
    </row>
    <row r="1358" spans="35:46" x14ac:dyDescent="0.25">
      <c r="AI1358" s="154"/>
      <c r="AJ1358" s="154"/>
      <c r="AK1358" s="154"/>
      <c r="AL1358" s="154"/>
      <c r="AM1358" s="154"/>
      <c r="AN1358" s="154"/>
      <c r="AO1358" s="154"/>
      <c r="AP1358" s="154"/>
      <c r="AQ1358" s="154"/>
      <c r="AR1358" s="154"/>
      <c r="AS1358" s="154"/>
      <c r="AT1358" s="154"/>
    </row>
    <row r="1359" spans="35:46" x14ac:dyDescent="0.25">
      <c r="AI1359" s="154"/>
      <c r="AJ1359" s="154"/>
      <c r="AK1359" s="154"/>
      <c r="AL1359" s="154"/>
      <c r="AM1359" s="154"/>
      <c r="AN1359" s="154"/>
      <c r="AO1359" s="154"/>
      <c r="AP1359" s="154"/>
      <c r="AQ1359" s="154"/>
      <c r="AR1359" s="154"/>
      <c r="AS1359" s="154"/>
      <c r="AT1359" s="154"/>
    </row>
    <row r="1360" spans="35:46" x14ac:dyDescent="0.25">
      <c r="AI1360" s="154"/>
      <c r="AJ1360" s="154"/>
      <c r="AK1360" s="154"/>
      <c r="AL1360" s="154"/>
      <c r="AM1360" s="154"/>
      <c r="AN1360" s="154"/>
      <c r="AO1360" s="154"/>
      <c r="AP1360" s="154"/>
      <c r="AQ1360" s="154"/>
      <c r="AR1360" s="154"/>
      <c r="AS1360" s="154"/>
      <c r="AT1360" s="154"/>
    </row>
    <row r="1361" spans="35:46" x14ac:dyDescent="0.25">
      <c r="AI1361" s="154"/>
      <c r="AJ1361" s="154"/>
      <c r="AK1361" s="154"/>
      <c r="AL1361" s="154"/>
      <c r="AM1361" s="154"/>
      <c r="AN1361" s="154"/>
      <c r="AO1361" s="154"/>
      <c r="AP1361" s="154"/>
      <c r="AQ1361" s="154"/>
      <c r="AR1361" s="154"/>
      <c r="AS1361" s="154"/>
      <c r="AT1361" s="154"/>
    </row>
    <row r="1362" spans="35:46" x14ac:dyDescent="0.25">
      <c r="AI1362" s="154"/>
      <c r="AJ1362" s="154"/>
      <c r="AK1362" s="154"/>
      <c r="AL1362" s="154"/>
      <c r="AM1362" s="154"/>
      <c r="AN1362" s="154"/>
      <c r="AO1362" s="154"/>
      <c r="AP1362" s="154"/>
      <c r="AQ1362" s="154"/>
      <c r="AR1362" s="154"/>
      <c r="AS1362" s="154"/>
      <c r="AT1362" s="154"/>
    </row>
    <row r="1363" spans="35:46" x14ac:dyDescent="0.25">
      <c r="AI1363" s="154"/>
      <c r="AJ1363" s="154"/>
      <c r="AK1363" s="154"/>
      <c r="AL1363" s="154"/>
      <c r="AM1363" s="154"/>
      <c r="AN1363" s="154"/>
      <c r="AO1363" s="154"/>
      <c r="AP1363" s="154"/>
      <c r="AQ1363" s="154"/>
      <c r="AR1363" s="154"/>
      <c r="AS1363" s="154"/>
      <c r="AT1363" s="154"/>
    </row>
    <row r="1364" spans="35:46" x14ac:dyDescent="0.25">
      <c r="AI1364" s="154"/>
      <c r="AJ1364" s="154"/>
      <c r="AK1364" s="154"/>
      <c r="AL1364" s="154"/>
      <c r="AM1364" s="154"/>
      <c r="AN1364" s="154"/>
      <c r="AO1364" s="154"/>
      <c r="AP1364" s="154"/>
      <c r="AQ1364" s="154"/>
      <c r="AR1364" s="154"/>
      <c r="AS1364" s="154"/>
      <c r="AT1364" s="154"/>
    </row>
    <row r="1365" spans="35:46" x14ac:dyDescent="0.25">
      <c r="AI1365" s="154"/>
      <c r="AJ1365" s="154"/>
      <c r="AK1365" s="154"/>
      <c r="AL1365" s="154"/>
      <c r="AM1365" s="154"/>
      <c r="AN1365" s="154"/>
      <c r="AO1365" s="154"/>
      <c r="AP1365" s="154"/>
      <c r="AQ1365" s="154"/>
      <c r="AR1365" s="154"/>
      <c r="AS1365" s="154"/>
      <c r="AT1365" s="154"/>
    </row>
    <row r="1366" spans="35:46" x14ac:dyDescent="0.25">
      <c r="AI1366" s="154"/>
      <c r="AJ1366" s="154"/>
      <c r="AK1366" s="154"/>
      <c r="AL1366" s="154"/>
      <c r="AM1366" s="154"/>
      <c r="AN1366" s="154"/>
      <c r="AO1366" s="154"/>
      <c r="AP1366" s="154"/>
      <c r="AQ1366" s="154"/>
      <c r="AR1366" s="154"/>
      <c r="AS1366" s="154"/>
      <c r="AT1366" s="154"/>
    </row>
    <row r="1367" spans="35:46" x14ac:dyDescent="0.25">
      <c r="AI1367" s="154"/>
      <c r="AJ1367" s="154"/>
      <c r="AK1367" s="154"/>
      <c r="AL1367" s="154"/>
      <c r="AM1367" s="154"/>
      <c r="AN1367" s="154"/>
      <c r="AO1367" s="154"/>
      <c r="AP1367" s="154"/>
      <c r="AQ1367" s="154"/>
      <c r="AR1367" s="154"/>
      <c r="AS1367" s="154"/>
      <c r="AT1367" s="154"/>
    </row>
    <row r="1368" spans="35:46" x14ac:dyDescent="0.25">
      <c r="AI1368" s="154"/>
      <c r="AJ1368" s="154"/>
      <c r="AK1368" s="154"/>
      <c r="AL1368" s="154"/>
      <c r="AM1368" s="154"/>
      <c r="AN1368" s="154"/>
      <c r="AO1368" s="154"/>
      <c r="AP1368" s="154"/>
      <c r="AQ1368" s="154"/>
      <c r="AR1368" s="154"/>
      <c r="AS1368" s="154"/>
      <c r="AT1368" s="154"/>
    </row>
    <row r="1369" spans="35:46" x14ac:dyDescent="0.25">
      <c r="AI1369" s="154"/>
      <c r="AJ1369" s="154"/>
      <c r="AK1369" s="154"/>
      <c r="AL1369" s="154"/>
      <c r="AM1369" s="154"/>
      <c r="AN1369" s="154"/>
      <c r="AO1369" s="154"/>
      <c r="AP1369" s="154"/>
      <c r="AQ1369" s="154"/>
      <c r="AR1369" s="154"/>
      <c r="AS1369" s="154"/>
      <c r="AT1369" s="154"/>
    </row>
    <row r="1370" spans="35:46" x14ac:dyDescent="0.25">
      <c r="AI1370" s="154"/>
      <c r="AJ1370" s="154"/>
      <c r="AK1370" s="154"/>
      <c r="AL1370" s="154"/>
      <c r="AM1370" s="154"/>
      <c r="AN1370" s="154"/>
      <c r="AO1370" s="154"/>
      <c r="AP1370" s="154"/>
      <c r="AQ1370" s="154"/>
      <c r="AR1370" s="154"/>
      <c r="AS1370" s="154"/>
      <c r="AT1370" s="154"/>
    </row>
    <row r="1371" spans="35:46" x14ac:dyDescent="0.25">
      <c r="AI1371" s="154"/>
      <c r="AJ1371" s="154"/>
      <c r="AK1371" s="154"/>
      <c r="AL1371" s="154"/>
      <c r="AM1371" s="154"/>
      <c r="AN1371" s="154"/>
      <c r="AO1371" s="154"/>
      <c r="AP1371" s="154"/>
      <c r="AQ1371" s="154"/>
      <c r="AR1371" s="154"/>
      <c r="AS1371" s="154"/>
      <c r="AT1371" s="154"/>
    </row>
    <row r="1372" spans="35:46" x14ac:dyDescent="0.25">
      <c r="AI1372" s="154"/>
      <c r="AJ1372" s="154"/>
      <c r="AK1372" s="154"/>
      <c r="AL1372" s="154"/>
      <c r="AM1372" s="154"/>
      <c r="AN1372" s="154"/>
      <c r="AO1372" s="154"/>
      <c r="AP1372" s="154"/>
      <c r="AQ1372" s="154"/>
      <c r="AR1372" s="154"/>
      <c r="AS1372" s="154"/>
      <c r="AT1372" s="154"/>
    </row>
    <row r="1373" spans="35:46" x14ac:dyDescent="0.25">
      <c r="AI1373" s="154"/>
      <c r="AJ1373" s="154"/>
      <c r="AK1373" s="154"/>
      <c r="AL1373" s="154"/>
      <c r="AM1373" s="154"/>
      <c r="AN1373" s="154"/>
      <c r="AO1373" s="154"/>
      <c r="AP1373" s="154"/>
      <c r="AQ1373" s="154"/>
      <c r="AR1373" s="154"/>
      <c r="AS1373" s="154"/>
      <c r="AT1373" s="154"/>
    </row>
    <row r="1374" spans="35:46" x14ac:dyDescent="0.25">
      <c r="AI1374" s="154"/>
      <c r="AJ1374" s="154"/>
      <c r="AK1374" s="154"/>
      <c r="AL1374" s="154"/>
      <c r="AM1374" s="154"/>
      <c r="AN1374" s="154"/>
      <c r="AO1374" s="154"/>
      <c r="AP1374" s="154"/>
      <c r="AQ1374" s="154"/>
      <c r="AR1374" s="154"/>
      <c r="AS1374" s="154"/>
      <c r="AT1374" s="154"/>
    </row>
    <row r="1375" spans="35:46" x14ac:dyDescent="0.25">
      <c r="AI1375" s="154"/>
      <c r="AJ1375" s="154"/>
      <c r="AK1375" s="154"/>
      <c r="AL1375" s="154"/>
      <c r="AM1375" s="154"/>
      <c r="AN1375" s="154"/>
      <c r="AO1375" s="154"/>
      <c r="AP1375" s="154"/>
      <c r="AQ1375" s="154"/>
      <c r="AR1375" s="154"/>
      <c r="AS1375" s="154"/>
      <c r="AT1375" s="154"/>
    </row>
    <row r="1376" spans="35:46" x14ac:dyDescent="0.25">
      <c r="AI1376" s="154"/>
      <c r="AJ1376" s="154"/>
      <c r="AK1376" s="154"/>
      <c r="AL1376" s="154"/>
      <c r="AM1376" s="154"/>
      <c r="AN1376" s="154"/>
      <c r="AO1376" s="154"/>
      <c r="AP1376" s="154"/>
      <c r="AQ1376" s="154"/>
      <c r="AR1376" s="154"/>
      <c r="AS1376" s="154"/>
      <c r="AT1376" s="154"/>
    </row>
    <row r="1377" spans="35:46" x14ac:dyDescent="0.25">
      <c r="AI1377" s="154"/>
      <c r="AJ1377" s="154"/>
      <c r="AK1377" s="154"/>
      <c r="AL1377" s="154"/>
      <c r="AM1377" s="154"/>
      <c r="AN1377" s="154"/>
      <c r="AO1377" s="154"/>
      <c r="AP1377" s="154"/>
      <c r="AQ1377" s="154"/>
      <c r="AR1377" s="154"/>
      <c r="AS1377" s="154"/>
      <c r="AT1377" s="154"/>
    </row>
    <row r="1378" spans="35:46" x14ac:dyDescent="0.25">
      <c r="AI1378" s="154"/>
      <c r="AJ1378" s="154"/>
      <c r="AK1378" s="154"/>
      <c r="AL1378" s="154"/>
      <c r="AM1378" s="154"/>
      <c r="AN1378" s="154"/>
      <c r="AO1378" s="154"/>
      <c r="AP1378" s="154"/>
      <c r="AQ1378" s="154"/>
      <c r="AR1378" s="154"/>
      <c r="AS1378" s="154"/>
      <c r="AT1378" s="154"/>
    </row>
    <row r="1379" spans="35:46" x14ac:dyDescent="0.25">
      <c r="AI1379" s="154"/>
      <c r="AJ1379" s="154"/>
      <c r="AK1379" s="154"/>
      <c r="AL1379" s="154"/>
      <c r="AM1379" s="154"/>
      <c r="AN1379" s="154"/>
      <c r="AO1379" s="154"/>
      <c r="AP1379" s="154"/>
      <c r="AQ1379" s="154"/>
      <c r="AR1379" s="154"/>
      <c r="AS1379" s="154"/>
      <c r="AT1379" s="154"/>
    </row>
    <row r="1380" spans="35:46" x14ac:dyDescent="0.25">
      <c r="AI1380" s="154"/>
      <c r="AJ1380" s="154"/>
      <c r="AK1380" s="154"/>
      <c r="AL1380" s="154"/>
      <c r="AM1380" s="154"/>
      <c r="AN1380" s="154"/>
      <c r="AO1380" s="154"/>
      <c r="AP1380" s="154"/>
      <c r="AQ1380" s="154"/>
      <c r="AR1380" s="154"/>
      <c r="AS1380" s="154"/>
      <c r="AT1380" s="154"/>
    </row>
    <row r="1381" spans="35:46" x14ac:dyDescent="0.25">
      <c r="AI1381" s="154"/>
      <c r="AJ1381" s="154"/>
      <c r="AK1381" s="154"/>
      <c r="AL1381" s="154"/>
      <c r="AM1381" s="154"/>
      <c r="AN1381" s="154"/>
      <c r="AO1381" s="154"/>
      <c r="AP1381" s="154"/>
      <c r="AQ1381" s="154"/>
      <c r="AR1381" s="154"/>
      <c r="AS1381" s="154"/>
      <c r="AT1381" s="154"/>
    </row>
    <row r="1382" spans="35:46" x14ac:dyDescent="0.25">
      <c r="AI1382" s="154"/>
      <c r="AJ1382" s="154"/>
      <c r="AK1382" s="154"/>
      <c r="AL1382" s="154"/>
      <c r="AM1382" s="154"/>
      <c r="AN1382" s="154"/>
      <c r="AO1382" s="154"/>
      <c r="AP1382" s="154"/>
      <c r="AQ1382" s="154"/>
      <c r="AR1382" s="154"/>
      <c r="AS1382" s="154"/>
      <c r="AT1382" s="154"/>
    </row>
    <row r="1383" spans="35:46" x14ac:dyDescent="0.25">
      <c r="AI1383" s="154"/>
      <c r="AJ1383" s="154"/>
      <c r="AK1383" s="154"/>
      <c r="AL1383" s="154"/>
      <c r="AM1383" s="154"/>
      <c r="AN1383" s="154"/>
      <c r="AO1383" s="154"/>
      <c r="AP1383" s="154"/>
      <c r="AQ1383" s="154"/>
      <c r="AR1383" s="154"/>
      <c r="AS1383" s="154"/>
      <c r="AT1383" s="154"/>
    </row>
    <row r="1384" spans="35:46" x14ac:dyDescent="0.25">
      <c r="AI1384" s="154"/>
      <c r="AJ1384" s="154"/>
      <c r="AK1384" s="154"/>
      <c r="AL1384" s="154"/>
      <c r="AM1384" s="154"/>
      <c r="AN1384" s="154"/>
      <c r="AO1384" s="154"/>
      <c r="AP1384" s="154"/>
      <c r="AQ1384" s="154"/>
      <c r="AR1384" s="154"/>
      <c r="AS1384" s="154"/>
      <c r="AT1384" s="154"/>
    </row>
    <row r="1385" spans="35:46" x14ac:dyDescent="0.25">
      <c r="AI1385" s="154"/>
      <c r="AJ1385" s="154"/>
      <c r="AK1385" s="154"/>
      <c r="AL1385" s="154"/>
      <c r="AM1385" s="154"/>
      <c r="AN1385" s="154"/>
      <c r="AO1385" s="154"/>
      <c r="AP1385" s="154"/>
      <c r="AQ1385" s="154"/>
      <c r="AR1385" s="154"/>
      <c r="AS1385" s="154"/>
      <c r="AT1385" s="154"/>
    </row>
    <row r="1386" spans="35:46" x14ac:dyDescent="0.25">
      <c r="AI1386" s="154"/>
      <c r="AJ1386" s="154"/>
      <c r="AK1386" s="154"/>
      <c r="AL1386" s="154"/>
      <c r="AM1386" s="154"/>
      <c r="AN1386" s="154"/>
      <c r="AO1386" s="154"/>
      <c r="AP1386" s="154"/>
      <c r="AQ1386" s="154"/>
      <c r="AR1386" s="154"/>
      <c r="AS1386" s="154"/>
      <c r="AT1386" s="154"/>
    </row>
    <row r="1387" spans="35:46" x14ac:dyDescent="0.25">
      <c r="AI1387" s="154"/>
      <c r="AJ1387" s="154"/>
      <c r="AK1387" s="154"/>
      <c r="AL1387" s="154"/>
      <c r="AM1387" s="154"/>
      <c r="AN1387" s="154"/>
      <c r="AO1387" s="154"/>
      <c r="AP1387" s="154"/>
      <c r="AQ1387" s="154"/>
      <c r="AR1387" s="154"/>
      <c r="AS1387" s="154"/>
      <c r="AT1387" s="154"/>
    </row>
    <row r="1388" spans="35:46" x14ac:dyDescent="0.25">
      <c r="AI1388" s="154"/>
      <c r="AJ1388" s="154"/>
      <c r="AK1388" s="154"/>
      <c r="AL1388" s="154"/>
      <c r="AM1388" s="154"/>
      <c r="AN1388" s="154"/>
      <c r="AO1388" s="154"/>
      <c r="AP1388" s="154"/>
      <c r="AQ1388" s="154"/>
      <c r="AR1388" s="154"/>
      <c r="AS1388" s="154"/>
      <c r="AT1388" s="154"/>
    </row>
    <row r="1389" spans="35:46" x14ac:dyDescent="0.25">
      <c r="AI1389" s="154"/>
      <c r="AJ1389" s="154"/>
      <c r="AK1389" s="154"/>
      <c r="AL1389" s="154"/>
      <c r="AM1389" s="154"/>
      <c r="AN1389" s="154"/>
      <c r="AO1389" s="154"/>
      <c r="AP1389" s="154"/>
      <c r="AQ1389" s="154"/>
      <c r="AR1389" s="154"/>
      <c r="AS1389" s="154"/>
      <c r="AT1389" s="154"/>
    </row>
    <row r="1390" spans="35:46" x14ac:dyDescent="0.25">
      <c r="AI1390" s="154"/>
      <c r="AJ1390" s="154"/>
      <c r="AK1390" s="154"/>
      <c r="AL1390" s="154"/>
      <c r="AM1390" s="154"/>
      <c r="AN1390" s="154"/>
      <c r="AO1390" s="154"/>
      <c r="AP1390" s="154"/>
      <c r="AQ1390" s="154"/>
      <c r="AR1390" s="154"/>
      <c r="AS1390" s="154"/>
      <c r="AT1390" s="154"/>
    </row>
    <row r="1391" spans="35:46" x14ac:dyDescent="0.25">
      <c r="AI1391" s="154"/>
      <c r="AJ1391" s="154"/>
      <c r="AK1391" s="154"/>
      <c r="AL1391" s="154"/>
      <c r="AM1391" s="154"/>
      <c r="AN1391" s="154"/>
      <c r="AO1391" s="154"/>
      <c r="AP1391" s="154"/>
      <c r="AQ1391" s="154"/>
      <c r="AR1391" s="154"/>
      <c r="AS1391" s="154"/>
      <c r="AT1391" s="154"/>
    </row>
    <row r="1392" spans="35:46" x14ac:dyDescent="0.25">
      <c r="AI1392" s="154"/>
      <c r="AJ1392" s="154"/>
      <c r="AK1392" s="154"/>
      <c r="AL1392" s="154"/>
      <c r="AM1392" s="154"/>
      <c r="AN1392" s="154"/>
      <c r="AO1392" s="154"/>
      <c r="AP1392" s="154"/>
      <c r="AQ1392" s="154"/>
      <c r="AR1392" s="154"/>
      <c r="AS1392" s="154"/>
      <c r="AT1392" s="154"/>
    </row>
    <row r="1393" spans="35:46" x14ac:dyDescent="0.25">
      <c r="AI1393" s="154"/>
      <c r="AJ1393" s="154"/>
      <c r="AK1393" s="154"/>
      <c r="AL1393" s="154"/>
      <c r="AM1393" s="154"/>
      <c r="AN1393" s="154"/>
      <c r="AO1393" s="154"/>
      <c r="AP1393" s="154"/>
      <c r="AQ1393" s="154"/>
      <c r="AR1393" s="154"/>
      <c r="AS1393" s="154"/>
      <c r="AT1393" s="154"/>
    </row>
    <row r="1394" spans="35:46" x14ac:dyDescent="0.25">
      <c r="AI1394" s="154"/>
      <c r="AJ1394" s="154"/>
      <c r="AK1394" s="154"/>
      <c r="AL1394" s="154"/>
      <c r="AM1394" s="154"/>
      <c r="AN1394" s="154"/>
      <c r="AO1394" s="154"/>
      <c r="AP1394" s="154"/>
      <c r="AQ1394" s="154"/>
      <c r="AR1394" s="154"/>
      <c r="AS1394" s="154"/>
      <c r="AT1394" s="154"/>
    </row>
    <row r="1395" spans="35:46" x14ac:dyDescent="0.25">
      <c r="AI1395" s="154"/>
      <c r="AJ1395" s="154"/>
      <c r="AK1395" s="154"/>
      <c r="AL1395" s="154"/>
      <c r="AM1395" s="154"/>
      <c r="AN1395" s="154"/>
      <c r="AO1395" s="154"/>
      <c r="AP1395" s="154"/>
      <c r="AQ1395" s="154"/>
      <c r="AR1395" s="154"/>
      <c r="AS1395" s="154"/>
      <c r="AT1395" s="154"/>
    </row>
    <row r="1396" spans="35:46" x14ac:dyDescent="0.25">
      <c r="AI1396" s="154"/>
      <c r="AJ1396" s="154"/>
      <c r="AK1396" s="154"/>
      <c r="AL1396" s="154"/>
      <c r="AM1396" s="154"/>
      <c r="AN1396" s="154"/>
      <c r="AO1396" s="154"/>
      <c r="AP1396" s="154"/>
      <c r="AQ1396" s="154"/>
      <c r="AR1396" s="154"/>
      <c r="AS1396" s="154"/>
      <c r="AT1396" s="154"/>
    </row>
    <row r="1397" spans="35:46" x14ac:dyDescent="0.25">
      <c r="AI1397" s="154"/>
      <c r="AJ1397" s="154"/>
      <c r="AK1397" s="154"/>
      <c r="AL1397" s="154"/>
      <c r="AM1397" s="154"/>
      <c r="AN1397" s="154"/>
      <c r="AO1397" s="154"/>
      <c r="AP1397" s="154"/>
      <c r="AQ1397" s="154"/>
      <c r="AR1397" s="154"/>
      <c r="AS1397" s="154"/>
      <c r="AT1397" s="154"/>
    </row>
    <row r="1398" spans="35:46" x14ac:dyDescent="0.25">
      <c r="AI1398" s="154"/>
      <c r="AJ1398" s="154"/>
      <c r="AK1398" s="154"/>
      <c r="AL1398" s="154"/>
      <c r="AM1398" s="154"/>
      <c r="AN1398" s="154"/>
      <c r="AO1398" s="154"/>
      <c r="AP1398" s="154"/>
      <c r="AQ1398" s="154"/>
      <c r="AR1398" s="154"/>
      <c r="AS1398" s="154"/>
      <c r="AT1398" s="154"/>
    </row>
    <row r="1399" spans="35:46" x14ac:dyDescent="0.25">
      <c r="AI1399" s="154"/>
      <c r="AJ1399" s="154"/>
      <c r="AK1399" s="154"/>
      <c r="AL1399" s="154"/>
      <c r="AM1399" s="154"/>
      <c r="AN1399" s="154"/>
      <c r="AO1399" s="154"/>
      <c r="AP1399" s="154"/>
      <c r="AQ1399" s="154"/>
      <c r="AR1399" s="154"/>
      <c r="AS1399" s="154"/>
      <c r="AT1399" s="154"/>
    </row>
    <row r="1400" spans="35:46" x14ac:dyDescent="0.25">
      <c r="AI1400" s="154"/>
      <c r="AJ1400" s="154"/>
      <c r="AK1400" s="154"/>
      <c r="AL1400" s="154"/>
      <c r="AM1400" s="154"/>
      <c r="AN1400" s="154"/>
      <c r="AO1400" s="154"/>
      <c r="AP1400" s="154"/>
      <c r="AQ1400" s="154"/>
      <c r="AR1400" s="154"/>
      <c r="AS1400" s="154"/>
      <c r="AT1400" s="154"/>
    </row>
    <row r="1401" spans="35:46" x14ac:dyDescent="0.25">
      <c r="AI1401" s="154"/>
      <c r="AJ1401" s="154"/>
      <c r="AK1401" s="154"/>
      <c r="AL1401" s="154"/>
      <c r="AM1401" s="154"/>
      <c r="AN1401" s="154"/>
      <c r="AO1401" s="154"/>
      <c r="AP1401" s="154"/>
      <c r="AQ1401" s="154"/>
      <c r="AR1401" s="154"/>
      <c r="AS1401" s="154"/>
      <c r="AT1401" s="154"/>
    </row>
    <row r="1402" spans="35:46" x14ac:dyDescent="0.25">
      <c r="AI1402" s="154"/>
      <c r="AJ1402" s="154"/>
      <c r="AK1402" s="154"/>
      <c r="AL1402" s="154"/>
      <c r="AM1402" s="154"/>
      <c r="AN1402" s="154"/>
      <c r="AO1402" s="154"/>
      <c r="AP1402" s="154"/>
      <c r="AQ1402" s="154"/>
      <c r="AR1402" s="154"/>
      <c r="AS1402" s="154"/>
      <c r="AT1402" s="154"/>
    </row>
    <row r="1403" spans="35:46" x14ac:dyDescent="0.25">
      <c r="AI1403" s="154"/>
      <c r="AJ1403" s="154"/>
      <c r="AK1403" s="154"/>
      <c r="AL1403" s="154"/>
      <c r="AM1403" s="154"/>
      <c r="AN1403" s="154"/>
      <c r="AO1403" s="154"/>
      <c r="AP1403" s="154"/>
      <c r="AQ1403" s="154"/>
      <c r="AR1403" s="154"/>
      <c r="AS1403" s="154"/>
      <c r="AT1403" s="154"/>
    </row>
    <row r="1404" spans="35:46" x14ac:dyDescent="0.25">
      <c r="AI1404" s="154"/>
      <c r="AJ1404" s="154"/>
      <c r="AK1404" s="154"/>
      <c r="AL1404" s="154"/>
      <c r="AM1404" s="154"/>
      <c r="AN1404" s="154"/>
      <c r="AO1404" s="154"/>
      <c r="AP1404" s="154"/>
      <c r="AQ1404" s="154"/>
      <c r="AR1404" s="154"/>
      <c r="AS1404" s="154"/>
      <c r="AT1404" s="154"/>
    </row>
    <row r="1405" spans="35:46" x14ac:dyDescent="0.25">
      <c r="AI1405" s="154"/>
      <c r="AJ1405" s="154"/>
      <c r="AK1405" s="154"/>
      <c r="AL1405" s="154"/>
      <c r="AM1405" s="154"/>
      <c r="AN1405" s="154"/>
      <c r="AO1405" s="154"/>
      <c r="AP1405" s="154"/>
      <c r="AQ1405" s="154"/>
      <c r="AR1405" s="154"/>
      <c r="AS1405" s="154"/>
      <c r="AT1405" s="154"/>
    </row>
    <row r="1406" spans="35:46" x14ac:dyDescent="0.25">
      <c r="AI1406" s="154"/>
      <c r="AJ1406" s="154"/>
      <c r="AK1406" s="154"/>
      <c r="AL1406" s="154"/>
      <c r="AM1406" s="154"/>
      <c r="AN1406" s="154"/>
      <c r="AO1406" s="154"/>
      <c r="AP1406" s="154"/>
      <c r="AQ1406" s="154"/>
      <c r="AR1406" s="154"/>
      <c r="AS1406" s="154"/>
      <c r="AT1406" s="154"/>
    </row>
    <row r="1407" spans="35:46" x14ac:dyDescent="0.25">
      <c r="AI1407" s="154"/>
      <c r="AJ1407" s="154"/>
      <c r="AK1407" s="154"/>
      <c r="AL1407" s="154"/>
      <c r="AM1407" s="154"/>
      <c r="AN1407" s="154"/>
      <c r="AO1407" s="154"/>
      <c r="AP1407" s="154"/>
      <c r="AQ1407" s="154"/>
      <c r="AR1407" s="154"/>
      <c r="AS1407" s="154"/>
      <c r="AT1407" s="154"/>
    </row>
    <row r="1408" spans="35:46" x14ac:dyDescent="0.25">
      <c r="AI1408" s="154"/>
      <c r="AJ1408" s="154"/>
      <c r="AK1408" s="154"/>
      <c r="AL1408" s="154"/>
      <c r="AM1408" s="154"/>
      <c r="AN1408" s="154"/>
      <c r="AO1408" s="154"/>
      <c r="AP1408" s="154"/>
      <c r="AQ1408" s="154"/>
      <c r="AR1408" s="154"/>
      <c r="AS1408" s="154"/>
      <c r="AT1408" s="154"/>
    </row>
    <row r="1409" spans="35:46" x14ac:dyDescent="0.25">
      <c r="AI1409" s="154"/>
      <c r="AJ1409" s="154"/>
      <c r="AK1409" s="154"/>
      <c r="AL1409" s="154"/>
      <c r="AM1409" s="154"/>
      <c r="AN1409" s="154"/>
      <c r="AO1409" s="154"/>
      <c r="AP1409" s="154"/>
      <c r="AQ1409" s="154"/>
      <c r="AR1409" s="154"/>
      <c r="AS1409" s="154"/>
      <c r="AT1409" s="154"/>
    </row>
    <row r="1410" spans="35:46" x14ac:dyDescent="0.25">
      <c r="AI1410" s="154"/>
      <c r="AJ1410" s="154"/>
      <c r="AK1410" s="154"/>
      <c r="AL1410" s="154"/>
      <c r="AM1410" s="154"/>
      <c r="AN1410" s="154"/>
      <c r="AO1410" s="154"/>
      <c r="AP1410" s="154"/>
      <c r="AQ1410" s="154"/>
      <c r="AR1410" s="154"/>
      <c r="AS1410" s="154"/>
      <c r="AT1410" s="154"/>
    </row>
    <row r="1411" spans="35:46" x14ac:dyDescent="0.25">
      <c r="AI1411" s="154"/>
      <c r="AJ1411" s="154"/>
      <c r="AK1411" s="154"/>
      <c r="AL1411" s="154"/>
      <c r="AM1411" s="154"/>
      <c r="AN1411" s="154"/>
      <c r="AO1411" s="154"/>
      <c r="AP1411" s="154"/>
      <c r="AQ1411" s="154"/>
      <c r="AR1411" s="154"/>
      <c r="AS1411" s="154"/>
      <c r="AT1411" s="154"/>
    </row>
    <row r="1412" spans="35:46" x14ac:dyDescent="0.25">
      <c r="AI1412" s="154"/>
      <c r="AJ1412" s="154"/>
      <c r="AK1412" s="154"/>
      <c r="AL1412" s="154"/>
      <c r="AM1412" s="154"/>
      <c r="AN1412" s="154"/>
      <c r="AO1412" s="154"/>
      <c r="AP1412" s="154"/>
      <c r="AQ1412" s="154"/>
      <c r="AR1412" s="154"/>
      <c r="AS1412" s="154"/>
      <c r="AT1412" s="154"/>
    </row>
    <row r="1413" spans="35:46" x14ac:dyDescent="0.25">
      <c r="AI1413" s="154"/>
      <c r="AJ1413" s="154"/>
      <c r="AK1413" s="154"/>
      <c r="AL1413" s="154"/>
      <c r="AM1413" s="154"/>
      <c r="AN1413" s="154"/>
      <c r="AO1413" s="154"/>
      <c r="AP1413" s="154"/>
      <c r="AQ1413" s="154"/>
      <c r="AR1413" s="154"/>
      <c r="AS1413" s="154"/>
      <c r="AT1413" s="154"/>
    </row>
    <row r="1414" spans="35:46" x14ac:dyDescent="0.25">
      <c r="AI1414" s="154"/>
      <c r="AJ1414" s="154"/>
      <c r="AK1414" s="154"/>
      <c r="AL1414" s="154"/>
      <c r="AM1414" s="154"/>
      <c r="AN1414" s="154"/>
      <c r="AO1414" s="154"/>
      <c r="AP1414" s="154"/>
      <c r="AQ1414" s="154"/>
      <c r="AR1414" s="154"/>
      <c r="AS1414" s="154"/>
      <c r="AT1414" s="154"/>
    </row>
    <row r="1415" spans="35:46" x14ac:dyDescent="0.25">
      <c r="AI1415" s="154"/>
      <c r="AJ1415" s="154"/>
      <c r="AK1415" s="154"/>
      <c r="AL1415" s="154"/>
      <c r="AM1415" s="154"/>
      <c r="AN1415" s="154"/>
      <c r="AO1415" s="154"/>
      <c r="AP1415" s="154"/>
      <c r="AQ1415" s="154"/>
      <c r="AR1415" s="154"/>
      <c r="AS1415" s="154"/>
      <c r="AT1415" s="154"/>
    </row>
    <row r="1416" spans="35:46" x14ac:dyDescent="0.25">
      <c r="AI1416" s="154"/>
      <c r="AJ1416" s="154"/>
      <c r="AK1416" s="154"/>
      <c r="AL1416" s="154"/>
      <c r="AM1416" s="154"/>
      <c r="AN1416" s="154"/>
      <c r="AO1416" s="154"/>
      <c r="AP1416" s="154"/>
      <c r="AQ1416" s="154"/>
      <c r="AR1416" s="154"/>
      <c r="AS1416" s="154"/>
      <c r="AT1416" s="154"/>
    </row>
    <row r="1417" spans="35:46" x14ac:dyDescent="0.25">
      <c r="AI1417" s="154"/>
      <c r="AJ1417" s="154"/>
      <c r="AK1417" s="154"/>
      <c r="AL1417" s="154"/>
      <c r="AM1417" s="154"/>
      <c r="AN1417" s="154"/>
      <c r="AO1417" s="154"/>
      <c r="AP1417" s="154"/>
      <c r="AQ1417" s="154"/>
      <c r="AR1417" s="154"/>
      <c r="AS1417" s="154"/>
      <c r="AT1417" s="154"/>
    </row>
    <row r="1418" spans="35:46" x14ac:dyDescent="0.25">
      <c r="AI1418" s="154"/>
      <c r="AJ1418" s="154"/>
      <c r="AK1418" s="154"/>
      <c r="AL1418" s="154"/>
      <c r="AM1418" s="154"/>
      <c r="AN1418" s="154"/>
      <c r="AO1418" s="154"/>
      <c r="AP1418" s="154"/>
      <c r="AQ1418" s="154"/>
      <c r="AR1418" s="154"/>
      <c r="AS1418" s="154"/>
      <c r="AT1418" s="154"/>
    </row>
    <row r="1419" spans="35:46" x14ac:dyDescent="0.25">
      <c r="AI1419" s="154"/>
      <c r="AJ1419" s="154"/>
      <c r="AK1419" s="154"/>
      <c r="AL1419" s="154"/>
      <c r="AM1419" s="154"/>
      <c r="AN1419" s="154"/>
      <c r="AO1419" s="154"/>
      <c r="AP1419" s="154"/>
      <c r="AQ1419" s="154"/>
      <c r="AR1419" s="154"/>
      <c r="AS1419" s="154"/>
      <c r="AT1419" s="154"/>
    </row>
    <row r="1420" spans="35:46" x14ac:dyDescent="0.25">
      <c r="AI1420" s="154"/>
      <c r="AJ1420" s="154"/>
      <c r="AK1420" s="154"/>
      <c r="AL1420" s="154"/>
      <c r="AM1420" s="154"/>
      <c r="AN1420" s="154"/>
      <c r="AO1420" s="154"/>
      <c r="AP1420" s="154"/>
      <c r="AQ1420" s="154"/>
      <c r="AR1420" s="154"/>
      <c r="AS1420" s="154"/>
      <c r="AT1420" s="154"/>
    </row>
    <row r="1421" spans="35:46" x14ac:dyDescent="0.25">
      <c r="AI1421" s="154"/>
      <c r="AJ1421" s="154"/>
      <c r="AK1421" s="154"/>
      <c r="AL1421" s="154"/>
      <c r="AM1421" s="154"/>
      <c r="AN1421" s="154"/>
      <c r="AO1421" s="154"/>
      <c r="AP1421" s="154"/>
      <c r="AQ1421" s="154"/>
      <c r="AR1421" s="154"/>
      <c r="AS1421" s="154"/>
      <c r="AT1421" s="154"/>
    </row>
    <row r="1422" spans="35:46" x14ac:dyDescent="0.25">
      <c r="AI1422" s="154"/>
      <c r="AJ1422" s="154"/>
      <c r="AK1422" s="154"/>
      <c r="AL1422" s="154"/>
      <c r="AM1422" s="154"/>
      <c r="AN1422" s="154"/>
      <c r="AO1422" s="154"/>
      <c r="AP1422" s="154"/>
      <c r="AQ1422" s="154"/>
      <c r="AR1422" s="154"/>
      <c r="AS1422" s="154"/>
      <c r="AT1422" s="154"/>
    </row>
    <row r="1423" spans="35:46" x14ac:dyDescent="0.25">
      <c r="AI1423" s="154"/>
      <c r="AJ1423" s="154"/>
      <c r="AK1423" s="154"/>
      <c r="AL1423" s="154"/>
      <c r="AM1423" s="154"/>
      <c r="AN1423" s="154"/>
      <c r="AO1423" s="154"/>
      <c r="AP1423" s="154"/>
      <c r="AQ1423" s="154"/>
      <c r="AR1423" s="154"/>
      <c r="AS1423" s="154"/>
      <c r="AT1423" s="154"/>
    </row>
    <row r="1424" spans="35:46" x14ac:dyDescent="0.25">
      <c r="AI1424" s="154"/>
      <c r="AJ1424" s="154"/>
      <c r="AK1424" s="154"/>
      <c r="AL1424" s="154"/>
      <c r="AM1424" s="154"/>
      <c r="AN1424" s="154"/>
      <c r="AO1424" s="154"/>
      <c r="AP1424" s="154"/>
      <c r="AQ1424" s="154"/>
      <c r="AR1424" s="154"/>
      <c r="AS1424" s="154"/>
      <c r="AT1424" s="154"/>
    </row>
    <row r="1425" spans="35:46" x14ac:dyDescent="0.25">
      <c r="AI1425" s="154"/>
      <c r="AJ1425" s="154"/>
      <c r="AK1425" s="154"/>
      <c r="AL1425" s="154"/>
      <c r="AM1425" s="154"/>
      <c r="AN1425" s="154"/>
      <c r="AO1425" s="154"/>
      <c r="AP1425" s="154"/>
      <c r="AQ1425" s="154"/>
      <c r="AR1425" s="154"/>
      <c r="AS1425" s="154"/>
      <c r="AT1425" s="154"/>
    </row>
    <row r="1426" spans="35:46" x14ac:dyDescent="0.25">
      <c r="AI1426" s="154"/>
      <c r="AJ1426" s="154"/>
      <c r="AK1426" s="154"/>
      <c r="AL1426" s="154"/>
      <c r="AM1426" s="154"/>
      <c r="AN1426" s="154"/>
      <c r="AO1426" s="154"/>
      <c r="AP1426" s="154"/>
      <c r="AQ1426" s="154"/>
      <c r="AR1426" s="154"/>
      <c r="AS1426" s="154"/>
      <c r="AT1426" s="154"/>
    </row>
    <row r="1427" spans="35:46" x14ac:dyDescent="0.25">
      <c r="AI1427" s="154"/>
      <c r="AJ1427" s="154"/>
      <c r="AK1427" s="154"/>
      <c r="AL1427" s="154"/>
      <c r="AM1427" s="154"/>
      <c r="AN1427" s="154"/>
      <c r="AO1427" s="154"/>
      <c r="AP1427" s="154"/>
      <c r="AQ1427" s="154"/>
      <c r="AR1427" s="154"/>
      <c r="AS1427" s="154"/>
      <c r="AT1427" s="154"/>
    </row>
    <row r="1428" spans="35:46" x14ac:dyDescent="0.25">
      <c r="AI1428" s="154"/>
      <c r="AJ1428" s="154"/>
      <c r="AK1428" s="154"/>
      <c r="AL1428" s="154"/>
      <c r="AM1428" s="154"/>
      <c r="AN1428" s="154"/>
      <c r="AO1428" s="154"/>
      <c r="AP1428" s="154"/>
      <c r="AQ1428" s="154"/>
      <c r="AR1428" s="154"/>
      <c r="AS1428" s="154"/>
      <c r="AT1428" s="154"/>
    </row>
    <row r="1429" spans="35:46" x14ac:dyDescent="0.25">
      <c r="AI1429" s="154"/>
      <c r="AJ1429" s="154"/>
      <c r="AK1429" s="154"/>
      <c r="AL1429" s="154"/>
      <c r="AM1429" s="154"/>
      <c r="AN1429" s="154"/>
      <c r="AO1429" s="154"/>
      <c r="AP1429" s="154"/>
      <c r="AQ1429" s="154"/>
      <c r="AR1429" s="154"/>
      <c r="AS1429" s="154"/>
      <c r="AT1429" s="154"/>
    </row>
    <row r="1430" spans="35:46" x14ac:dyDescent="0.25">
      <c r="AI1430" s="154"/>
      <c r="AJ1430" s="154"/>
      <c r="AK1430" s="154"/>
      <c r="AL1430" s="154"/>
      <c r="AM1430" s="154"/>
      <c r="AN1430" s="154"/>
      <c r="AO1430" s="154"/>
      <c r="AP1430" s="154"/>
      <c r="AQ1430" s="154"/>
      <c r="AR1430" s="154"/>
      <c r="AS1430" s="154"/>
      <c r="AT1430" s="154"/>
    </row>
    <row r="1431" spans="35:46" x14ac:dyDescent="0.25">
      <c r="AI1431" s="154"/>
      <c r="AJ1431" s="154"/>
      <c r="AK1431" s="154"/>
      <c r="AL1431" s="154"/>
      <c r="AM1431" s="154"/>
      <c r="AN1431" s="154"/>
      <c r="AO1431" s="154"/>
      <c r="AP1431" s="154"/>
      <c r="AQ1431" s="154"/>
      <c r="AR1431" s="154"/>
      <c r="AS1431" s="154"/>
      <c r="AT1431" s="154"/>
    </row>
    <row r="1432" spans="35:46" x14ac:dyDescent="0.25">
      <c r="AI1432" s="154"/>
      <c r="AJ1432" s="154"/>
      <c r="AK1432" s="154"/>
      <c r="AL1432" s="154"/>
      <c r="AM1432" s="154"/>
      <c r="AN1432" s="154"/>
      <c r="AO1432" s="154"/>
      <c r="AP1432" s="154"/>
      <c r="AQ1432" s="154"/>
      <c r="AR1432" s="154"/>
      <c r="AS1432" s="154"/>
      <c r="AT1432" s="154"/>
    </row>
    <row r="1433" spans="35:46" x14ac:dyDescent="0.25">
      <c r="AI1433" s="154"/>
      <c r="AJ1433" s="154"/>
      <c r="AK1433" s="154"/>
      <c r="AL1433" s="154"/>
      <c r="AM1433" s="154"/>
      <c r="AN1433" s="154"/>
      <c r="AO1433" s="154"/>
      <c r="AP1433" s="154"/>
      <c r="AQ1433" s="154"/>
      <c r="AR1433" s="154"/>
      <c r="AS1433" s="154"/>
      <c r="AT1433" s="154"/>
    </row>
    <row r="1434" spans="35:46" x14ac:dyDescent="0.25">
      <c r="AI1434" s="154"/>
      <c r="AJ1434" s="154"/>
      <c r="AK1434" s="154"/>
      <c r="AL1434" s="154"/>
      <c r="AM1434" s="154"/>
      <c r="AN1434" s="154"/>
      <c r="AO1434" s="154"/>
      <c r="AP1434" s="154"/>
      <c r="AQ1434" s="154"/>
      <c r="AR1434" s="154"/>
      <c r="AS1434" s="154"/>
      <c r="AT1434" s="154"/>
    </row>
    <row r="1435" spans="35:46" x14ac:dyDescent="0.25">
      <c r="AI1435" s="154"/>
      <c r="AJ1435" s="154"/>
      <c r="AK1435" s="154"/>
      <c r="AL1435" s="154"/>
      <c r="AM1435" s="154"/>
      <c r="AN1435" s="154"/>
      <c r="AO1435" s="154"/>
      <c r="AP1435" s="154"/>
      <c r="AQ1435" s="154"/>
      <c r="AR1435" s="154"/>
      <c r="AS1435" s="154"/>
      <c r="AT1435" s="154"/>
    </row>
    <row r="1436" spans="35:46" x14ac:dyDescent="0.25">
      <c r="AI1436" s="154"/>
      <c r="AJ1436" s="154"/>
      <c r="AK1436" s="154"/>
      <c r="AL1436" s="154"/>
      <c r="AM1436" s="154"/>
      <c r="AN1436" s="154"/>
      <c r="AO1436" s="154"/>
      <c r="AP1436" s="154"/>
      <c r="AQ1436" s="154"/>
      <c r="AR1436" s="154"/>
      <c r="AS1436" s="154"/>
      <c r="AT1436" s="154"/>
    </row>
    <row r="1437" spans="35:46" x14ac:dyDescent="0.25">
      <c r="AI1437" s="154"/>
      <c r="AJ1437" s="154"/>
      <c r="AK1437" s="154"/>
      <c r="AL1437" s="154"/>
      <c r="AM1437" s="154"/>
      <c r="AN1437" s="154"/>
      <c r="AO1437" s="154"/>
      <c r="AP1437" s="154"/>
      <c r="AQ1437" s="154"/>
      <c r="AR1437" s="154"/>
      <c r="AS1437" s="154"/>
      <c r="AT1437" s="154"/>
    </row>
    <row r="1438" spans="35:46" x14ac:dyDescent="0.25">
      <c r="AI1438" s="154"/>
      <c r="AJ1438" s="154"/>
      <c r="AK1438" s="154"/>
      <c r="AL1438" s="154"/>
      <c r="AM1438" s="154"/>
      <c r="AN1438" s="154"/>
      <c r="AO1438" s="154"/>
      <c r="AP1438" s="154"/>
      <c r="AQ1438" s="154"/>
      <c r="AR1438" s="154"/>
      <c r="AS1438" s="154"/>
      <c r="AT1438" s="154"/>
    </row>
    <row r="1439" spans="35:46" x14ac:dyDescent="0.25">
      <c r="AI1439" s="154"/>
      <c r="AJ1439" s="154"/>
      <c r="AK1439" s="154"/>
      <c r="AL1439" s="154"/>
      <c r="AM1439" s="154"/>
      <c r="AN1439" s="154"/>
      <c r="AO1439" s="154"/>
      <c r="AP1439" s="154"/>
      <c r="AQ1439" s="154"/>
      <c r="AR1439" s="154"/>
      <c r="AS1439" s="154"/>
      <c r="AT1439" s="154"/>
    </row>
    <row r="1440" spans="35:46" x14ac:dyDescent="0.25">
      <c r="AI1440" s="154"/>
      <c r="AJ1440" s="154"/>
      <c r="AK1440" s="154"/>
      <c r="AL1440" s="154"/>
      <c r="AM1440" s="154"/>
      <c r="AN1440" s="154"/>
      <c r="AO1440" s="154"/>
      <c r="AP1440" s="154"/>
      <c r="AQ1440" s="154"/>
      <c r="AR1440" s="154"/>
      <c r="AS1440" s="154"/>
      <c r="AT1440" s="154"/>
    </row>
    <row r="1441" spans="35:46" x14ac:dyDescent="0.25">
      <c r="AI1441" s="154"/>
      <c r="AJ1441" s="154"/>
      <c r="AK1441" s="154"/>
      <c r="AL1441" s="154"/>
      <c r="AM1441" s="154"/>
      <c r="AN1441" s="154"/>
      <c r="AO1441" s="154"/>
      <c r="AP1441" s="154"/>
      <c r="AQ1441" s="154"/>
      <c r="AR1441" s="154"/>
      <c r="AS1441" s="154"/>
      <c r="AT1441" s="154"/>
    </row>
    <row r="1442" spans="35:46" x14ac:dyDescent="0.25">
      <c r="AI1442" s="154"/>
      <c r="AJ1442" s="154"/>
      <c r="AK1442" s="154"/>
      <c r="AL1442" s="154"/>
      <c r="AM1442" s="154"/>
      <c r="AN1442" s="154"/>
      <c r="AO1442" s="154"/>
      <c r="AP1442" s="154"/>
      <c r="AQ1442" s="154"/>
      <c r="AR1442" s="154"/>
      <c r="AS1442" s="154"/>
      <c r="AT1442" s="154"/>
    </row>
    <row r="1443" spans="35:46" x14ac:dyDescent="0.25">
      <c r="AI1443" s="154"/>
      <c r="AJ1443" s="154"/>
      <c r="AK1443" s="154"/>
      <c r="AL1443" s="154"/>
      <c r="AM1443" s="154"/>
      <c r="AN1443" s="154"/>
      <c r="AO1443" s="154"/>
      <c r="AP1443" s="154"/>
      <c r="AQ1443" s="154"/>
      <c r="AR1443" s="154"/>
      <c r="AS1443" s="154"/>
      <c r="AT1443" s="154"/>
    </row>
    <row r="1444" spans="35:46" x14ac:dyDescent="0.25">
      <c r="AI1444" s="154"/>
      <c r="AJ1444" s="154"/>
      <c r="AK1444" s="154"/>
      <c r="AL1444" s="154"/>
      <c r="AM1444" s="154"/>
      <c r="AN1444" s="154"/>
      <c r="AO1444" s="154"/>
      <c r="AP1444" s="154"/>
      <c r="AQ1444" s="154"/>
      <c r="AR1444" s="154"/>
      <c r="AS1444" s="154"/>
      <c r="AT1444" s="154"/>
    </row>
    <row r="1445" spans="35:46" x14ac:dyDescent="0.25">
      <c r="AI1445" s="154"/>
      <c r="AJ1445" s="154"/>
      <c r="AK1445" s="154"/>
      <c r="AL1445" s="154"/>
      <c r="AM1445" s="154"/>
      <c r="AN1445" s="154"/>
      <c r="AO1445" s="154"/>
      <c r="AP1445" s="154"/>
      <c r="AQ1445" s="154"/>
      <c r="AR1445" s="154"/>
      <c r="AS1445" s="154"/>
      <c r="AT1445" s="154"/>
    </row>
    <row r="1446" spans="35:46" x14ac:dyDescent="0.25">
      <c r="AI1446" s="154"/>
      <c r="AJ1446" s="154"/>
      <c r="AK1446" s="154"/>
      <c r="AL1446" s="154"/>
      <c r="AM1446" s="154"/>
      <c r="AN1446" s="154"/>
      <c r="AO1446" s="154"/>
      <c r="AP1446" s="154"/>
      <c r="AQ1446" s="154"/>
      <c r="AR1446" s="154"/>
      <c r="AS1446" s="154"/>
      <c r="AT1446" s="154"/>
    </row>
    <row r="1447" spans="35:46" x14ac:dyDescent="0.25">
      <c r="AI1447" s="154"/>
      <c r="AJ1447" s="154"/>
      <c r="AK1447" s="154"/>
      <c r="AL1447" s="154"/>
      <c r="AM1447" s="154"/>
      <c r="AN1447" s="154"/>
      <c r="AO1447" s="154"/>
      <c r="AP1447" s="154"/>
      <c r="AQ1447" s="154"/>
      <c r="AR1447" s="154"/>
      <c r="AS1447" s="154"/>
      <c r="AT1447" s="154"/>
    </row>
    <row r="1448" spans="35:46" x14ac:dyDescent="0.25">
      <c r="AI1448" s="154"/>
      <c r="AJ1448" s="154"/>
      <c r="AK1448" s="154"/>
      <c r="AL1448" s="154"/>
      <c r="AM1448" s="154"/>
      <c r="AN1448" s="154"/>
      <c r="AO1448" s="154"/>
      <c r="AP1448" s="154"/>
      <c r="AQ1448" s="154"/>
      <c r="AR1448" s="154"/>
      <c r="AS1448" s="154"/>
      <c r="AT1448" s="154"/>
    </row>
    <row r="1449" spans="35:46" x14ac:dyDescent="0.25">
      <c r="AI1449" s="154"/>
      <c r="AJ1449" s="154"/>
      <c r="AK1449" s="154"/>
      <c r="AL1449" s="154"/>
      <c r="AM1449" s="154"/>
      <c r="AN1449" s="154"/>
      <c r="AO1449" s="154"/>
      <c r="AP1449" s="154"/>
      <c r="AQ1449" s="154"/>
      <c r="AR1449" s="154"/>
      <c r="AS1449" s="154"/>
      <c r="AT1449" s="154"/>
    </row>
    <row r="1450" spans="35:46" x14ac:dyDescent="0.25">
      <c r="AI1450" s="154"/>
      <c r="AJ1450" s="154"/>
      <c r="AK1450" s="154"/>
      <c r="AL1450" s="154"/>
      <c r="AM1450" s="154"/>
      <c r="AN1450" s="154"/>
      <c r="AO1450" s="154"/>
      <c r="AP1450" s="154"/>
      <c r="AQ1450" s="154"/>
      <c r="AR1450" s="154"/>
      <c r="AS1450" s="154"/>
      <c r="AT1450" s="154"/>
    </row>
    <row r="1451" spans="35:46" x14ac:dyDescent="0.25">
      <c r="AI1451" s="154"/>
      <c r="AJ1451" s="154"/>
      <c r="AK1451" s="154"/>
      <c r="AL1451" s="154"/>
      <c r="AM1451" s="154"/>
      <c r="AN1451" s="154"/>
      <c r="AO1451" s="154"/>
      <c r="AP1451" s="154"/>
      <c r="AQ1451" s="154"/>
      <c r="AR1451" s="154"/>
      <c r="AS1451" s="154"/>
      <c r="AT1451" s="154"/>
    </row>
    <row r="1452" spans="35:46" x14ac:dyDescent="0.25">
      <c r="AI1452" s="154"/>
      <c r="AJ1452" s="154"/>
      <c r="AK1452" s="154"/>
      <c r="AL1452" s="154"/>
      <c r="AM1452" s="154"/>
      <c r="AN1452" s="154"/>
      <c r="AO1452" s="154"/>
      <c r="AP1452" s="154"/>
      <c r="AQ1452" s="154"/>
      <c r="AR1452" s="154"/>
      <c r="AS1452" s="154"/>
      <c r="AT1452" s="154"/>
    </row>
    <row r="1453" spans="35:46" x14ac:dyDescent="0.25">
      <c r="AI1453" s="154"/>
      <c r="AJ1453" s="154"/>
      <c r="AK1453" s="154"/>
      <c r="AL1453" s="154"/>
      <c r="AM1453" s="154"/>
      <c r="AN1453" s="154"/>
      <c r="AO1453" s="154"/>
      <c r="AP1453" s="154"/>
      <c r="AQ1453" s="154"/>
      <c r="AR1453" s="154"/>
      <c r="AS1453" s="154"/>
      <c r="AT1453" s="154"/>
    </row>
    <row r="1454" spans="35:46" x14ac:dyDescent="0.25">
      <c r="AI1454" s="154"/>
      <c r="AJ1454" s="154"/>
      <c r="AK1454" s="154"/>
      <c r="AL1454" s="154"/>
      <c r="AM1454" s="154"/>
      <c r="AN1454" s="154"/>
      <c r="AO1454" s="154"/>
      <c r="AP1454" s="154"/>
      <c r="AQ1454" s="154"/>
      <c r="AR1454" s="154"/>
      <c r="AS1454" s="154"/>
      <c r="AT1454" s="154"/>
    </row>
    <row r="1455" spans="35:46" x14ac:dyDescent="0.25">
      <c r="AI1455" s="154"/>
      <c r="AJ1455" s="154"/>
      <c r="AK1455" s="154"/>
      <c r="AL1455" s="154"/>
      <c r="AM1455" s="154"/>
      <c r="AN1455" s="154"/>
      <c r="AO1455" s="154"/>
      <c r="AP1455" s="154"/>
      <c r="AQ1455" s="154"/>
      <c r="AR1455" s="154"/>
      <c r="AS1455" s="154"/>
      <c r="AT1455" s="154"/>
    </row>
    <row r="1456" spans="35:46" x14ac:dyDescent="0.25">
      <c r="AI1456" s="154"/>
      <c r="AJ1456" s="154"/>
      <c r="AK1456" s="154"/>
      <c r="AL1456" s="154"/>
      <c r="AM1456" s="154"/>
      <c r="AN1456" s="154"/>
      <c r="AO1456" s="154"/>
      <c r="AP1456" s="154"/>
      <c r="AQ1456" s="154"/>
      <c r="AR1456" s="154"/>
      <c r="AS1456" s="154"/>
      <c r="AT1456" s="154"/>
    </row>
    <row r="1457" spans="35:46" x14ac:dyDescent="0.25">
      <c r="AI1457" s="154"/>
      <c r="AJ1457" s="154"/>
      <c r="AK1457" s="154"/>
      <c r="AL1457" s="154"/>
      <c r="AM1457" s="154"/>
      <c r="AN1457" s="154"/>
      <c r="AO1457" s="154"/>
      <c r="AP1457" s="154"/>
      <c r="AQ1457" s="154"/>
      <c r="AR1457" s="154"/>
      <c r="AS1457" s="154"/>
      <c r="AT1457" s="154"/>
    </row>
    <row r="1458" spans="35:46" x14ac:dyDescent="0.25">
      <c r="AI1458" s="154"/>
      <c r="AJ1458" s="154"/>
      <c r="AK1458" s="154"/>
      <c r="AL1458" s="154"/>
      <c r="AM1458" s="154"/>
      <c r="AN1458" s="154"/>
      <c r="AO1458" s="154"/>
      <c r="AP1458" s="154"/>
      <c r="AQ1458" s="154"/>
      <c r="AR1458" s="154"/>
      <c r="AS1458" s="154"/>
      <c r="AT1458" s="154"/>
    </row>
    <row r="1459" spans="35:46" x14ac:dyDescent="0.25">
      <c r="AI1459" s="154"/>
      <c r="AJ1459" s="154"/>
      <c r="AK1459" s="154"/>
      <c r="AL1459" s="154"/>
      <c r="AM1459" s="154"/>
      <c r="AN1459" s="154"/>
      <c r="AO1459" s="154"/>
      <c r="AP1459" s="154"/>
      <c r="AQ1459" s="154"/>
      <c r="AR1459" s="154"/>
      <c r="AS1459" s="154"/>
      <c r="AT1459" s="154"/>
    </row>
    <row r="1460" spans="35:46" x14ac:dyDescent="0.25">
      <c r="AI1460" s="154"/>
      <c r="AJ1460" s="154"/>
      <c r="AK1460" s="154"/>
      <c r="AL1460" s="154"/>
      <c r="AM1460" s="154"/>
      <c r="AN1460" s="154"/>
      <c r="AO1460" s="154"/>
      <c r="AP1460" s="154"/>
      <c r="AQ1460" s="154"/>
      <c r="AR1460" s="154"/>
      <c r="AS1460" s="154"/>
      <c r="AT1460" s="154"/>
    </row>
    <row r="1461" spans="35:46" x14ac:dyDescent="0.25">
      <c r="AI1461" s="154"/>
      <c r="AJ1461" s="154"/>
      <c r="AK1461" s="154"/>
      <c r="AL1461" s="154"/>
      <c r="AM1461" s="154"/>
      <c r="AN1461" s="154"/>
      <c r="AO1461" s="154"/>
      <c r="AP1461" s="154"/>
      <c r="AQ1461" s="154"/>
      <c r="AR1461" s="154"/>
      <c r="AS1461" s="154"/>
      <c r="AT1461" s="154"/>
    </row>
    <row r="1462" spans="35:46" x14ac:dyDescent="0.25">
      <c r="AI1462" s="154"/>
      <c r="AJ1462" s="154"/>
      <c r="AK1462" s="154"/>
      <c r="AL1462" s="154"/>
      <c r="AM1462" s="154"/>
      <c r="AN1462" s="154"/>
      <c r="AO1462" s="154"/>
      <c r="AP1462" s="154"/>
      <c r="AQ1462" s="154"/>
      <c r="AR1462" s="154"/>
      <c r="AS1462" s="154"/>
      <c r="AT1462" s="154"/>
    </row>
    <row r="1463" spans="35:46" x14ac:dyDescent="0.25">
      <c r="AI1463" s="154"/>
      <c r="AJ1463" s="154"/>
      <c r="AK1463" s="154"/>
      <c r="AL1463" s="154"/>
      <c r="AM1463" s="154"/>
      <c r="AN1463" s="154"/>
      <c r="AO1463" s="154"/>
      <c r="AP1463" s="154"/>
      <c r="AQ1463" s="154"/>
      <c r="AR1463" s="154"/>
      <c r="AS1463" s="154"/>
      <c r="AT1463" s="154"/>
    </row>
    <row r="1464" spans="35:46" x14ac:dyDescent="0.25">
      <c r="AI1464" s="154"/>
      <c r="AJ1464" s="154"/>
      <c r="AK1464" s="154"/>
      <c r="AL1464" s="154"/>
      <c r="AM1464" s="154"/>
      <c r="AN1464" s="154"/>
      <c r="AO1464" s="154"/>
      <c r="AP1464" s="154"/>
      <c r="AQ1464" s="154"/>
      <c r="AR1464" s="154"/>
      <c r="AS1464" s="154"/>
      <c r="AT1464" s="154"/>
    </row>
    <row r="1465" spans="35:46" x14ac:dyDescent="0.25">
      <c r="AI1465" s="154"/>
      <c r="AJ1465" s="154"/>
      <c r="AK1465" s="154"/>
      <c r="AL1465" s="154"/>
      <c r="AM1465" s="154"/>
      <c r="AN1465" s="154"/>
      <c r="AO1465" s="154"/>
      <c r="AP1465" s="154"/>
      <c r="AQ1465" s="154"/>
      <c r="AR1465" s="154"/>
      <c r="AS1465" s="154"/>
      <c r="AT1465" s="154"/>
    </row>
    <row r="1466" spans="35:46" x14ac:dyDescent="0.25">
      <c r="AI1466" s="154"/>
      <c r="AJ1466" s="154"/>
      <c r="AK1466" s="154"/>
      <c r="AL1466" s="154"/>
      <c r="AM1466" s="154"/>
      <c r="AN1466" s="154"/>
      <c r="AO1466" s="154"/>
      <c r="AP1466" s="154"/>
      <c r="AQ1466" s="154"/>
      <c r="AR1466" s="154"/>
      <c r="AS1466" s="154"/>
      <c r="AT1466" s="154"/>
    </row>
    <row r="1467" spans="35:46" x14ac:dyDescent="0.25">
      <c r="AI1467" s="154"/>
      <c r="AJ1467" s="154"/>
      <c r="AK1467" s="154"/>
      <c r="AL1467" s="154"/>
      <c r="AM1467" s="154"/>
      <c r="AN1467" s="154"/>
      <c r="AO1467" s="154"/>
      <c r="AP1467" s="154"/>
      <c r="AQ1467" s="154"/>
      <c r="AR1467" s="154"/>
      <c r="AS1467" s="154"/>
      <c r="AT1467" s="154"/>
    </row>
    <row r="1468" spans="35:46" x14ac:dyDescent="0.25">
      <c r="AI1468" s="154"/>
      <c r="AJ1468" s="154"/>
      <c r="AK1468" s="154"/>
      <c r="AL1468" s="154"/>
      <c r="AM1468" s="154"/>
      <c r="AN1468" s="154"/>
      <c r="AO1468" s="154"/>
      <c r="AP1468" s="154"/>
      <c r="AQ1468" s="154"/>
      <c r="AR1468" s="154"/>
      <c r="AS1468" s="154"/>
      <c r="AT1468" s="154"/>
    </row>
    <row r="1469" spans="35:46" x14ac:dyDescent="0.25">
      <c r="AI1469" s="154"/>
      <c r="AJ1469" s="154"/>
      <c r="AK1469" s="154"/>
      <c r="AL1469" s="154"/>
      <c r="AM1469" s="154"/>
      <c r="AN1469" s="154"/>
      <c r="AO1469" s="154"/>
      <c r="AP1469" s="154"/>
      <c r="AQ1469" s="154"/>
      <c r="AR1469" s="154"/>
      <c r="AS1469" s="154"/>
      <c r="AT1469" s="154"/>
    </row>
    <row r="1470" spans="35:46" x14ac:dyDescent="0.25">
      <c r="AI1470" s="154"/>
      <c r="AJ1470" s="154"/>
      <c r="AK1470" s="154"/>
      <c r="AL1470" s="154"/>
      <c r="AM1470" s="154"/>
      <c r="AN1470" s="154"/>
      <c r="AO1470" s="154"/>
      <c r="AP1470" s="154"/>
      <c r="AQ1470" s="154"/>
      <c r="AR1470" s="154"/>
      <c r="AS1470" s="154"/>
      <c r="AT1470" s="154"/>
    </row>
    <row r="1471" spans="35:46" x14ac:dyDescent="0.25">
      <c r="AI1471" s="154"/>
      <c r="AJ1471" s="154"/>
      <c r="AK1471" s="154"/>
      <c r="AL1471" s="154"/>
      <c r="AM1471" s="154"/>
      <c r="AN1471" s="154"/>
      <c r="AO1471" s="154"/>
      <c r="AP1471" s="154"/>
      <c r="AQ1471" s="154"/>
      <c r="AR1471" s="154"/>
      <c r="AS1471" s="154"/>
      <c r="AT1471" s="154"/>
    </row>
    <row r="1472" spans="35:46" x14ac:dyDescent="0.25">
      <c r="AI1472" s="154"/>
      <c r="AJ1472" s="154"/>
      <c r="AK1472" s="154"/>
      <c r="AL1472" s="154"/>
      <c r="AM1472" s="154"/>
      <c r="AN1472" s="154"/>
      <c r="AO1472" s="154"/>
      <c r="AP1472" s="154"/>
      <c r="AQ1472" s="154"/>
      <c r="AR1472" s="154"/>
      <c r="AS1472" s="154"/>
      <c r="AT1472" s="154"/>
    </row>
    <row r="1473" spans="35:46" x14ac:dyDescent="0.25">
      <c r="AI1473" s="154"/>
      <c r="AJ1473" s="154"/>
      <c r="AK1473" s="154"/>
      <c r="AL1473" s="154"/>
      <c r="AM1473" s="154"/>
      <c r="AN1473" s="154"/>
      <c r="AO1473" s="154"/>
      <c r="AP1473" s="154"/>
      <c r="AQ1473" s="154"/>
      <c r="AR1473" s="154"/>
      <c r="AS1473" s="154"/>
      <c r="AT1473" s="154"/>
    </row>
    <row r="1474" spans="35:46" x14ac:dyDescent="0.25">
      <c r="AI1474" s="154"/>
      <c r="AJ1474" s="154"/>
      <c r="AK1474" s="154"/>
      <c r="AL1474" s="154"/>
      <c r="AM1474" s="154"/>
      <c r="AN1474" s="154"/>
      <c r="AO1474" s="154"/>
      <c r="AP1474" s="154"/>
      <c r="AQ1474" s="154"/>
      <c r="AR1474" s="154"/>
      <c r="AS1474" s="154"/>
      <c r="AT1474" s="154"/>
    </row>
    <row r="1475" spans="35:46" x14ac:dyDescent="0.25">
      <c r="AI1475" s="154"/>
      <c r="AJ1475" s="154"/>
      <c r="AK1475" s="154"/>
      <c r="AL1475" s="154"/>
      <c r="AM1475" s="154"/>
      <c r="AN1475" s="154"/>
      <c r="AO1475" s="154"/>
      <c r="AP1475" s="154"/>
      <c r="AQ1475" s="154"/>
      <c r="AR1475" s="154"/>
      <c r="AS1475" s="154"/>
      <c r="AT1475" s="154"/>
    </row>
    <row r="1476" spans="35:46" x14ac:dyDescent="0.25">
      <c r="AI1476" s="154"/>
      <c r="AJ1476" s="154"/>
      <c r="AK1476" s="154"/>
      <c r="AL1476" s="154"/>
      <c r="AM1476" s="154"/>
      <c r="AN1476" s="154"/>
      <c r="AO1476" s="154"/>
      <c r="AP1476" s="154"/>
      <c r="AQ1476" s="154"/>
      <c r="AR1476" s="154"/>
      <c r="AS1476" s="154"/>
      <c r="AT1476" s="154"/>
    </row>
    <row r="1477" spans="35:46" x14ac:dyDescent="0.25">
      <c r="AI1477" s="154"/>
      <c r="AJ1477" s="154"/>
      <c r="AK1477" s="154"/>
      <c r="AL1477" s="154"/>
      <c r="AM1477" s="154"/>
      <c r="AN1477" s="154"/>
      <c r="AO1477" s="154"/>
      <c r="AP1477" s="154"/>
      <c r="AQ1477" s="154"/>
      <c r="AR1477" s="154"/>
      <c r="AS1477" s="154"/>
      <c r="AT1477" s="154"/>
    </row>
    <row r="1478" spans="35:46" x14ac:dyDescent="0.25">
      <c r="AI1478" s="154"/>
      <c r="AJ1478" s="154"/>
      <c r="AK1478" s="154"/>
      <c r="AL1478" s="154"/>
      <c r="AM1478" s="154"/>
      <c r="AN1478" s="154"/>
      <c r="AO1478" s="154"/>
      <c r="AP1478" s="154"/>
      <c r="AQ1478" s="154"/>
      <c r="AR1478" s="154"/>
      <c r="AS1478" s="154"/>
      <c r="AT1478" s="154"/>
    </row>
    <row r="1479" spans="35:46" x14ac:dyDescent="0.25">
      <c r="AI1479" s="154"/>
      <c r="AJ1479" s="154"/>
      <c r="AK1479" s="154"/>
      <c r="AL1479" s="154"/>
      <c r="AM1479" s="154"/>
      <c r="AN1479" s="154"/>
      <c r="AO1479" s="154"/>
      <c r="AP1479" s="154"/>
      <c r="AQ1479" s="154"/>
      <c r="AR1479" s="154"/>
      <c r="AS1479" s="154"/>
      <c r="AT1479" s="154"/>
    </row>
    <row r="1480" spans="35:46" x14ac:dyDescent="0.25">
      <c r="AI1480" s="154"/>
      <c r="AJ1480" s="154"/>
      <c r="AK1480" s="154"/>
      <c r="AL1480" s="154"/>
      <c r="AM1480" s="154"/>
      <c r="AN1480" s="154"/>
      <c r="AO1480" s="154"/>
      <c r="AP1480" s="154"/>
      <c r="AQ1480" s="154"/>
      <c r="AR1480" s="154"/>
      <c r="AS1480" s="154"/>
      <c r="AT1480" s="154"/>
    </row>
    <row r="1481" spans="35:46" x14ac:dyDescent="0.25">
      <c r="AI1481" s="154"/>
      <c r="AJ1481" s="154"/>
      <c r="AK1481" s="154"/>
      <c r="AL1481" s="154"/>
      <c r="AM1481" s="154"/>
      <c r="AN1481" s="154"/>
      <c r="AO1481" s="154"/>
      <c r="AP1481" s="154"/>
      <c r="AQ1481" s="154"/>
      <c r="AR1481" s="154"/>
      <c r="AS1481" s="154"/>
      <c r="AT1481" s="154"/>
    </row>
    <row r="1482" spans="35:46" x14ac:dyDescent="0.25">
      <c r="AI1482" s="154"/>
      <c r="AJ1482" s="154"/>
      <c r="AK1482" s="154"/>
      <c r="AL1482" s="154"/>
      <c r="AM1482" s="154"/>
      <c r="AN1482" s="154"/>
      <c r="AO1482" s="154"/>
      <c r="AP1482" s="154"/>
      <c r="AQ1482" s="154"/>
      <c r="AR1482" s="154"/>
      <c r="AS1482" s="154"/>
      <c r="AT1482" s="154"/>
    </row>
    <row r="1483" spans="35:46" x14ac:dyDescent="0.25">
      <c r="AI1483" s="154"/>
      <c r="AJ1483" s="154"/>
      <c r="AK1483" s="154"/>
      <c r="AL1483" s="154"/>
      <c r="AM1483" s="154"/>
      <c r="AN1483" s="154"/>
      <c r="AO1483" s="154"/>
      <c r="AP1483" s="154"/>
      <c r="AQ1483" s="154"/>
      <c r="AR1483" s="154"/>
      <c r="AS1483" s="154"/>
      <c r="AT1483" s="154"/>
    </row>
    <row r="1484" spans="35:46" x14ac:dyDescent="0.25">
      <c r="AI1484" s="154"/>
      <c r="AJ1484" s="154"/>
      <c r="AK1484" s="154"/>
      <c r="AL1484" s="154"/>
      <c r="AM1484" s="154"/>
      <c r="AN1484" s="154"/>
      <c r="AO1484" s="154"/>
      <c r="AP1484" s="154"/>
      <c r="AQ1484" s="154"/>
      <c r="AR1484" s="154"/>
      <c r="AS1484" s="154"/>
      <c r="AT1484" s="154"/>
    </row>
    <row r="1485" spans="35:46" x14ac:dyDescent="0.25">
      <c r="AI1485" s="154"/>
      <c r="AJ1485" s="154"/>
      <c r="AK1485" s="154"/>
      <c r="AL1485" s="154"/>
      <c r="AM1485" s="154"/>
      <c r="AN1485" s="154"/>
      <c r="AO1485" s="154"/>
      <c r="AP1485" s="154"/>
      <c r="AQ1485" s="154"/>
      <c r="AR1485" s="154"/>
      <c r="AS1485" s="154"/>
      <c r="AT1485" s="154"/>
    </row>
    <row r="1486" spans="35:46" x14ac:dyDescent="0.25">
      <c r="AI1486" s="154"/>
      <c r="AJ1486" s="154"/>
      <c r="AK1486" s="154"/>
      <c r="AL1486" s="154"/>
      <c r="AM1486" s="154"/>
      <c r="AN1486" s="154"/>
      <c r="AO1486" s="154"/>
      <c r="AP1486" s="154"/>
      <c r="AQ1486" s="154"/>
      <c r="AR1486" s="154"/>
      <c r="AS1486" s="154"/>
      <c r="AT1486" s="154"/>
    </row>
    <row r="1487" spans="35:46" x14ac:dyDescent="0.25">
      <c r="AI1487" s="154"/>
      <c r="AJ1487" s="154"/>
      <c r="AK1487" s="154"/>
      <c r="AL1487" s="154"/>
      <c r="AM1487" s="154"/>
      <c r="AN1487" s="154"/>
      <c r="AO1487" s="154"/>
      <c r="AP1487" s="154"/>
      <c r="AQ1487" s="154"/>
      <c r="AR1487" s="154"/>
      <c r="AS1487" s="154"/>
      <c r="AT1487" s="154"/>
    </row>
    <row r="1488" spans="35:46" x14ac:dyDescent="0.25">
      <c r="AI1488" s="154"/>
      <c r="AJ1488" s="154"/>
      <c r="AK1488" s="154"/>
      <c r="AL1488" s="154"/>
      <c r="AM1488" s="154"/>
      <c r="AN1488" s="154"/>
      <c r="AO1488" s="154"/>
      <c r="AP1488" s="154"/>
      <c r="AQ1488" s="154"/>
      <c r="AR1488" s="154"/>
      <c r="AS1488" s="154"/>
      <c r="AT1488" s="154"/>
    </row>
    <row r="1489" spans="35:46" x14ac:dyDescent="0.25">
      <c r="AI1489" s="154"/>
      <c r="AJ1489" s="154"/>
      <c r="AK1489" s="154"/>
      <c r="AL1489" s="154"/>
      <c r="AM1489" s="154"/>
      <c r="AN1489" s="154"/>
      <c r="AO1489" s="154"/>
      <c r="AP1489" s="154"/>
      <c r="AQ1489" s="154"/>
      <c r="AR1489" s="154"/>
      <c r="AS1489" s="154"/>
      <c r="AT1489" s="154"/>
    </row>
    <row r="1490" spans="35:46" x14ac:dyDescent="0.25">
      <c r="AI1490" s="154"/>
      <c r="AJ1490" s="154"/>
      <c r="AK1490" s="154"/>
      <c r="AL1490" s="154"/>
      <c r="AM1490" s="154"/>
      <c r="AN1490" s="154"/>
      <c r="AO1490" s="154"/>
      <c r="AP1490" s="154"/>
      <c r="AQ1490" s="154"/>
      <c r="AR1490" s="154"/>
      <c r="AS1490" s="154"/>
      <c r="AT1490" s="154"/>
    </row>
    <row r="1491" spans="35:46" x14ac:dyDescent="0.25">
      <c r="AI1491" s="154"/>
      <c r="AJ1491" s="154"/>
      <c r="AK1491" s="154"/>
      <c r="AL1491" s="154"/>
      <c r="AM1491" s="154"/>
      <c r="AN1491" s="154"/>
      <c r="AO1491" s="154"/>
      <c r="AP1491" s="154"/>
      <c r="AQ1491" s="154"/>
      <c r="AR1491" s="154"/>
      <c r="AS1491" s="154"/>
      <c r="AT1491" s="154"/>
    </row>
    <row r="1492" spans="35:46" x14ac:dyDescent="0.25">
      <c r="AI1492" s="154"/>
      <c r="AJ1492" s="154"/>
      <c r="AK1492" s="154"/>
      <c r="AL1492" s="154"/>
      <c r="AM1492" s="154"/>
      <c r="AN1492" s="154"/>
      <c r="AO1492" s="154"/>
      <c r="AP1492" s="154"/>
      <c r="AQ1492" s="154"/>
      <c r="AR1492" s="154"/>
      <c r="AS1492" s="154"/>
      <c r="AT1492" s="154"/>
    </row>
    <row r="1493" spans="35:46" x14ac:dyDescent="0.25">
      <c r="AI1493" s="154"/>
      <c r="AJ1493" s="154"/>
      <c r="AK1493" s="154"/>
      <c r="AL1493" s="154"/>
      <c r="AM1493" s="154"/>
      <c r="AN1493" s="154"/>
      <c r="AO1493" s="154"/>
      <c r="AP1493" s="154"/>
      <c r="AQ1493" s="154"/>
      <c r="AR1493" s="154"/>
      <c r="AS1493" s="154"/>
      <c r="AT1493" s="154"/>
    </row>
    <row r="1494" spans="35:46" x14ac:dyDescent="0.25">
      <c r="AI1494" s="154"/>
      <c r="AJ1494" s="154"/>
      <c r="AK1494" s="154"/>
      <c r="AL1494" s="154"/>
      <c r="AM1494" s="154"/>
      <c r="AN1494" s="154"/>
      <c r="AO1494" s="154"/>
      <c r="AP1494" s="154"/>
      <c r="AQ1494" s="154"/>
      <c r="AR1494" s="154"/>
      <c r="AS1494" s="154"/>
      <c r="AT1494" s="154"/>
    </row>
    <row r="1495" spans="35:46" x14ac:dyDescent="0.25">
      <c r="AI1495" s="154"/>
      <c r="AJ1495" s="154"/>
      <c r="AK1495" s="154"/>
      <c r="AL1495" s="154"/>
      <c r="AM1495" s="154"/>
      <c r="AN1495" s="154"/>
      <c r="AO1495" s="154"/>
      <c r="AP1495" s="154"/>
      <c r="AQ1495" s="154"/>
      <c r="AR1495" s="154"/>
      <c r="AS1495" s="154"/>
      <c r="AT1495" s="154"/>
    </row>
    <row r="1496" spans="35:46" x14ac:dyDescent="0.25">
      <c r="AI1496" s="154"/>
      <c r="AJ1496" s="154"/>
      <c r="AK1496" s="154"/>
      <c r="AL1496" s="154"/>
      <c r="AM1496" s="154"/>
      <c r="AN1496" s="154"/>
      <c r="AO1496" s="154"/>
      <c r="AP1496" s="154"/>
      <c r="AQ1496" s="154"/>
      <c r="AR1496" s="154"/>
      <c r="AS1496" s="154"/>
      <c r="AT1496" s="154"/>
    </row>
    <row r="1497" spans="35:46" x14ac:dyDescent="0.25">
      <c r="AI1497" s="154"/>
      <c r="AJ1497" s="154"/>
      <c r="AK1497" s="154"/>
      <c r="AL1497" s="154"/>
      <c r="AM1497" s="154"/>
      <c r="AN1497" s="154"/>
      <c r="AO1497" s="154"/>
      <c r="AP1497" s="154"/>
      <c r="AQ1497" s="154"/>
      <c r="AR1497" s="154"/>
      <c r="AS1497" s="154"/>
      <c r="AT1497" s="154"/>
    </row>
    <row r="1498" spans="35:46" x14ac:dyDescent="0.25">
      <c r="AI1498" s="154"/>
      <c r="AJ1498" s="154"/>
      <c r="AK1498" s="154"/>
      <c r="AL1498" s="154"/>
      <c r="AM1498" s="154"/>
      <c r="AN1498" s="154"/>
      <c r="AO1498" s="154"/>
      <c r="AP1498" s="154"/>
      <c r="AQ1498" s="154"/>
      <c r="AR1498" s="154"/>
      <c r="AS1498" s="154"/>
      <c r="AT1498" s="154"/>
    </row>
    <row r="1499" spans="35:46" x14ac:dyDescent="0.25">
      <c r="AI1499" s="154"/>
      <c r="AJ1499" s="154"/>
      <c r="AK1499" s="154"/>
      <c r="AL1499" s="154"/>
      <c r="AM1499" s="154"/>
      <c r="AN1499" s="154"/>
      <c r="AO1499" s="154"/>
      <c r="AP1499" s="154"/>
      <c r="AQ1499" s="154"/>
      <c r="AR1499" s="154"/>
      <c r="AS1499" s="154"/>
      <c r="AT1499" s="154"/>
    </row>
    <row r="1500" spans="35:46" x14ac:dyDescent="0.25">
      <c r="AI1500" s="154"/>
      <c r="AJ1500" s="154"/>
      <c r="AK1500" s="154"/>
      <c r="AL1500" s="154"/>
      <c r="AM1500" s="154"/>
      <c r="AN1500" s="154"/>
      <c r="AO1500" s="154"/>
      <c r="AP1500" s="154"/>
      <c r="AQ1500" s="154"/>
      <c r="AR1500" s="154"/>
      <c r="AS1500" s="154"/>
      <c r="AT1500" s="154"/>
    </row>
    <row r="1501" spans="35:46" x14ac:dyDescent="0.25">
      <c r="AI1501" s="154"/>
      <c r="AJ1501" s="154"/>
      <c r="AK1501" s="154"/>
      <c r="AL1501" s="154"/>
      <c r="AM1501" s="154"/>
      <c r="AN1501" s="154"/>
      <c r="AO1501" s="154"/>
      <c r="AP1501" s="154"/>
      <c r="AQ1501" s="154"/>
      <c r="AR1501" s="154"/>
      <c r="AS1501" s="154"/>
      <c r="AT1501" s="154"/>
    </row>
    <row r="1502" spans="35:46" x14ac:dyDescent="0.25">
      <c r="AI1502" s="154"/>
      <c r="AJ1502" s="154"/>
      <c r="AK1502" s="154"/>
      <c r="AL1502" s="154"/>
      <c r="AM1502" s="154"/>
      <c r="AN1502" s="154"/>
      <c r="AO1502" s="154"/>
      <c r="AP1502" s="154"/>
      <c r="AQ1502" s="154"/>
      <c r="AR1502" s="154"/>
      <c r="AS1502" s="154"/>
      <c r="AT1502" s="154"/>
    </row>
    <row r="1503" spans="35:46" x14ac:dyDescent="0.25">
      <c r="AI1503" s="154"/>
      <c r="AJ1503" s="154"/>
      <c r="AK1503" s="154"/>
      <c r="AL1503" s="154"/>
      <c r="AM1503" s="154"/>
      <c r="AN1503" s="154"/>
      <c r="AO1503" s="154"/>
      <c r="AP1503" s="154"/>
      <c r="AQ1503" s="154"/>
      <c r="AR1503" s="154"/>
      <c r="AS1503" s="154"/>
      <c r="AT1503" s="154"/>
    </row>
    <row r="1504" spans="35:46" x14ac:dyDescent="0.25">
      <c r="AI1504" s="154"/>
      <c r="AJ1504" s="154"/>
      <c r="AK1504" s="154"/>
      <c r="AL1504" s="154"/>
      <c r="AM1504" s="154"/>
      <c r="AN1504" s="154"/>
      <c r="AO1504" s="154"/>
      <c r="AP1504" s="154"/>
      <c r="AQ1504" s="154"/>
      <c r="AR1504" s="154"/>
      <c r="AS1504" s="154"/>
      <c r="AT1504" s="154"/>
    </row>
    <row r="1505" spans="35:46" x14ac:dyDescent="0.25">
      <c r="AI1505" s="154"/>
      <c r="AJ1505" s="154"/>
      <c r="AK1505" s="154"/>
      <c r="AL1505" s="154"/>
      <c r="AM1505" s="154"/>
      <c r="AN1505" s="154"/>
      <c r="AO1505" s="154"/>
      <c r="AP1505" s="154"/>
      <c r="AQ1505" s="154"/>
      <c r="AR1505" s="154"/>
      <c r="AS1505" s="154"/>
      <c r="AT1505" s="154"/>
    </row>
    <row r="1506" spans="35:46" x14ac:dyDescent="0.25">
      <c r="AI1506" s="154"/>
      <c r="AJ1506" s="154"/>
      <c r="AK1506" s="154"/>
      <c r="AL1506" s="154"/>
      <c r="AM1506" s="154"/>
      <c r="AN1506" s="154"/>
      <c r="AO1506" s="154"/>
      <c r="AP1506" s="154"/>
      <c r="AQ1506" s="154"/>
      <c r="AR1506" s="154"/>
      <c r="AS1506" s="154"/>
      <c r="AT1506" s="154"/>
    </row>
    <row r="1507" spans="35:46" x14ac:dyDescent="0.25">
      <c r="AI1507" s="154"/>
      <c r="AJ1507" s="154"/>
      <c r="AK1507" s="154"/>
      <c r="AL1507" s="154"/>
      <c r="AM1507" s="154"/>
      <c r="AN1507" s="154"/>
      <c r="AO1507" s="154"/>
      <c r="AP1507" s="154"/>
      <c r="AQ1507" s="154"/>
      <c r="AR1507" s="154"/>
      <c r="AS1507" s="154"/>
      <c r="AT1507" s="154"/>
    </row>
    <row r="1508" spans="35:46" x14ac:dyDescent="0.25">
      <c r="AI1508" s="154"/>
      <c r="AJ1508" s="154"/>
      <c r="AK1508" s="154"/>
      <c r="AL1508" s="154"/>
      <c r="AM1508" s="154"/>
      <c r="AN1508" s="154"/>
      <c r="AO1508" s="154"/>
      <c r="AP1508" s="154"/>
      <c r="AQ1508" s="154"/>
      <c r="AR1508" s="154"/>
      <c r="AS1508" s="154"/>
      <c r="AT1508" s="154"/>
    </row>
    <row r="1509" spans="35:46" x14ac:dyDescent="0.25">
      <c r="AI1509" s="154"/>
      <c r="AJ1509" s="154"/>
      <c r="AK1509" s="154"/>
      <c r="AL1509" s="154"/>
      <c r="AM1509" s="154"/>
      <c r="AN1509" s="154"/>
      <c r="AO1509" s="154"/>
      <c r="AP1509" s="154"/>
      <c r="AQ1509" s="154"/>
      <c r="AR1509" s="154"/>
      <c r="AS1509" s="154"/>
      <c r="AT1509" s="154"/>
    </row>
    <row r="1510" spans="35:46" x14ac:dyDescent="0.25">
      <c r="AI1510" s="154"/>
      <c r="AJ1510" s="154"/>
      <c r="AK1510" s="154"/>
      <c r="AL1510" s="154"/>
      <c r="AM1510" s="154"/>
      <c r="AN1510" s="154"/>
      <c r="AO1510" s="154"/>
      <c r="AP1510" s="154"/>
      <c r="AQ1510" s="154"/>
      <c r="AR1510" s="154"/>
      <c r="AS1510" s="154"/>
      <c r="AT1510" s="154"/>
    </row>
    <row r="1511" spans="35:46" x14ac:dyDescent="0.25">
      <c r="AI1511" s="154"/>
      <c r="AJ1511" s="154"/>
      <c r="AK1511" s="154"/>
      <c r="AL1511" s="154"/>
      <c r="AM1511" s="154"/>
      <c r="AN1511" s="154"/>
      <c r="AO1511" s="154"/>
      <c r="AP1511" s="154"/>
      <c r="AQ1511" s="154"/>
      <c r="AR1511" s="154"/>
      <c r="AS1511" s="154"/>
      <c r="AT1511" s="154"/>
    </row>
    <row r="1512" spans="35:46" x14ac:dyDescent="0.25">
      <c r="AI1512" s="154"/>
      <c r="AJ1512" s="154"/>
      <c r="AK1512" s="154"/>
      <c r="AL1512" s="154"/>
      <c r="AM1512" s="154"/>
      <c r="AN1512" s="154"/>
      <c r="AO1512" s="154"/>
      <c r="AP1512" s="154"/>
      <c r="AQ1512" s="154"/>
      <c r="AR1512" s="154"/>
      <c r="AS1512" s="154"/>
      <c r="AT1512" s="154"/>
    </row>
    <row r="1513" spans="35:46" x14ac:dyDescent="0.25">
      <c r="AI1513" s="154"/>
      <c r="AJ1513" s="154"/>
      <c r="AK1513" s="154"/>
      <c r="AL1513" s="154"/>
      <c r="AM1513" s="154"/>
      <c r="AN1513" s="154"/>
      <c r="AO1513" s="154"/>
      <c r="AP1513" s="154"/>
      <c r="AQ1513" s="154"/>
      <c r="AR1513" s="154"/>
      <c r="AS1513" s="154"/>
      <c r="AT1513" s="154"/>
    </row>
    <row r="1514" spans="35:46" x14ac:dyDescent="0.25">
      <c r="AI1514" s="154"/>
      <c r="AJ1514" s="154"/>
      <c r="AK1514" s="154"/>
      <c r="AL1514" s="154"/>
      <c r="AM1514" s="154"/>
      <c r="AN1514" s="154"/>
      <c r="AO1514" s="154"/>
      <c r="AP1514" s="154"/>
      <c r="AQ1514" s="154"/>
      <c r="AR1514" s="154"/>
      <c r="AS1514" s="154"/>
      <c r="AT1514" s="154"/>
    </row>
    <row r="1515" spans="35:46" x14ac:dyDescent="0.25">
      <c r="AI1515" s="154"/>
      <c r="AJ1515" s="154"/>
      <c r="AK1515" s="154"/>
      <c r="AL1515" s="154"/>
      <c r="AM1515" s="154"/>
      <c r="AN1515" s="154"/>
      <c r="AO1515" s="154"/>
      <c r="AP1515" s="154"/>
      <c r="AQ1515" s="154"/>
      <c r="AR1515" s="154"/>
      <c r="AS1515" s="154"/>
      <c r="AT1515" s="154"/>
    </row>
    <row r="1516" spans="35:46" x14ac:dyDescent="0.25">
      <c r="AI1516" s="154"/>
      <c r="AJ1516" s="154"/>
      <c r="AK1516" s="154"/>
      <c r="AL1516" s="154"/>
      <c r="AM1516" s="154"/>
      <c r="AN1516" s="154"/>
      <c r="AO1516" s="154"/>
      <c r="AP1516" s="154"/>
      <c r="AQ1516" s="154"/>
      <c r="AR1516" s="154"/>
      <c r="AS1516" s="154"/>
      <c r="AT1516" s="154"/>
    </row>
    <row r="1517" spans="35:46" x14ac:dyDescent="0.25">
      <c r="AI1517" s="154"/>
      <c r="AJ1517" s="154"/>
      <c r="AK1517" s="154"/>
      <c r="AL1517" s="154"/>
      <c r="AM1517" s="154"/>
      <c r="AN1517" s="154"/>
      <c r="AO1517" s="154"/>
      <c r="AP1517" s="154"/>
      <c r="AQ1517" s="154"/>
      <c r="AR1517" s="154"/>
      <c r="AS1517" s="154"/>
      <c r="AT1517" s="154"/>
    </row>
    <row r="1518" spans="35:46" x14ac:dyDescent="0.25">
      <c r="AI1518" s="154"/>
      <c r="AJ1518" s="154"/>
      <c r="AK1518" s="154"/>
      <c r="AL1518" s="154"/>
      <c r="AM1518" s="154"/>
      <c r="AN1518" s="154"/>
      <c r="AO1518" s="154"/>
      <c r="AP1518" s="154"/>
      <c r="AQ1518" s="154"/>
      <c r="AR1518" s="154"/>
      <c r="AS1518" s="154"/>
      <c r="AT1518" s="154"/>
    </row>
    <row r="1519" spans="35:46" x14ac:dyDescent="0.25">
      <c r="AI1519" s="154"/>
      <c r="AJ1519" s="154"/>
      <c r="AK1519" s="154"/>
      <c r="AL1519" s="154"/>
      <c r="AM1519" s="154"/>
      <c r="AN1519" s="154"/>
      <c r="AO1519" s="154"/>
      <c r="AP1519" s="154"/>
      <c r="AQ1519" s="154"/>
      <c r="AR1519" s="154"/>
      <c r="AS1519" s="154"/>
      <c r="AT1519" s="154"/>
    </row>
    <row r="1520" spans="35:46" x14ac:dyDescent="0.25">
      <c r="AI1520" s="154"/>
      <c r="AJ1520" s="154"/>
      <c r="AK1520" s="154"/>
      <c r="AL1520" s="154"/>
      <c r="AM1520" s="154"/>
      <c r="AN1520" s="154"/>
      <c r="AO1520" s="154"/>
      <c r="AP1520" s="154"/>
      <c r="AQ1520" s="154"/>
      <c r="AR1520" s="154"/>
      <c r="AS1520" s="154"/>
      <c r="AT1520" s="154"/>
    </row>
    <row r="1521" spans="35:46" x14ac:dyDescent="0.25">
      <c r="AI1521" s="154"/>
      <c r="AJ1521" s="154"/>
      <c r="AK1521" s="154"/>
      <c r="AL1521" s="154"/>
      <c r="AM1521" s="154"/>
      <c r="AN1521" s="154"/>
      <c r="AO1521" s="154"/>
      <c r="AP1521" s="154"/>
      <c r="AQ1521" s="154"/>
      <c r="AR1521" s="154"/>
      <c r="AS1521" s="154"/>
      <c r="AT1521" s="154"/>
    </row>
    <row r="1522" spans="35:46" x14ac:dyDescent="0.25">
      <c r="AI1522" s="154"/>
      <c r="AJ1522" s="154"/>
      <c r="AK1522" s="154"/>
      <c r="AL1522" s="154"/>
      <c r="AM1522" s="154"/>
      <c r="AN1522" s="154"/>
      <c r="AO1522" s="154"/>
      <c r="AP1522" s="154"/>
      <c r="AQ1522" s="154"/>
      <c r="AR1522" s="154"/>
      <c r="AS1522" s="154"/>
      <c r="AT1522" s="154"/>
    </row>
    <row r="1523" spans="35:46" x14ac:dyDescent="0.25">
      <c r="AI1523" s="154"/>
      <c r="AJ1523" s="154"/>
      <c r="AK1523" s="154"/>
      <c r="AL1523" s="154"/>
      <c r="AM1523" s="154"/>
      <c r="AN1523" s="154"/>
      <c r="AO1523" s="154"/>
      <c r="AP1523" s="154"/>
      <c r="AQ1523" s="154"/>
      <c r="AR1523" s="154"/>
      <c r="AS1523" s="154"/>
      <c r="AT1523" s="154"/>
    </row>
    <row r="1524" spans="35:46" x14ac:dyDescent="0.25">
      <c r="AI1524" s="154"/>
      <c r="AJ1524" s="154"/>
      <c r="AK1524" s="154"/>
      <c r="AL1524" s="154"/>
      <c r="AM1524" s="154"/>
      <c r="AN1524" s="154"/>
      <c r="AO1524" s="154"/>
      <c r="AP1524" s="154"/>
      <c r="AQ1524" s="154"/>
      <c r="AR1524" s="154"/>
      <c r="AS1524" s="154"/>
      <c r="AT1524" s="154"/>
    </row>
    <row r="1525" spans="35:46" x14ac:dyDescent="0.25">
      <c r="AI1525" s="154"/>
      <c r="AJ1525" s="154"/>
      <c r="AK1525" s="154"/>
      <c r="AL1525" s="154"/>
      <c r="AM1525" s="154"/>
      <c r="AN1525" s="154"/>
      <c r="AO1525" s="154"/>
      <c r="AP1525" s="154"/>
      <c r="AQ1525" s="154"/>
      <c r="AR1525" s="154"/>
      <c r="AS1525" s="154"/>
      <c r="AT1525" s="154"/>
    </row>
    <row r="1526" spans="35:46" x14ac:dyDescent="0.25">
      <c r="AI1526" s="154"/>
      <c r="AJ1526" s="154"/>
      <c r="AK1526" s="154"/>
      <c r="AL1526" s="154"/>
      <c r="AM1526" s="154"/>
      <c r="AN1526" s="154"/>
      <c r="AO1526" s="154"/>
      <c r="AP1526" s="154"/>
      <c r="AQ1526" s="154"/>
      <c r="AR1526" s="154"/>
      <c r="AS1526" s="154"/>
      <c r="AT1526" s="154"/>
    </row>
    <row r="1527" spans="35:46" x14ac:dyDescent="0.25">
      <c r="AI1527" s="154"/>
      <c r="AJ1527" s="154"/>
      <c r="AK1527" s="154"/>
      <c r="AL1527" s="154"/>
      <c r="AM1527" s="154"/>
      <c r="AN1527" s="154"/>
      <c r="AO1527" s="154"/>
      <c r="AP1527" s="154"/>
      <c r="AQ1527" s="154"/>
      <c r="AR1527" s="154"/>
      <c r="AS1527" s="154"/>
      <c r="AT1527" s="154"/>
    </row>
    <row r="1528" spans="35:46" x14ac:dyDescent="0.25">
      <c r="AI1528" s="154"/>
      <c r="AJ1528" s="154"/>
      <c r="AK1528" s="154"/>
      <c r="AL1528" s="154"/>
      <c r="AM1528" s="154"/>
      <c r="AN1528" s="154"/>
      <c r="AO1528" s="154"/>
      <c r="AP1528" s="154"/>
      <c r="AQ1528" s="154"/>
      <c r="AR1528" s="154"/>
      <c r="AS1528" s="154"/>
      <c r="AT1528" s="154"/>
    </row>
    <row r="1529" spans="35:46" x14ac:dyDescent="0.25">
      <c r="AI1529" s="154"/>
      <c r="AJ1529" s="154"/>
      <c r="AK1529" s="154"/>
      <c r="AL1529" s="154"/>
      <c r="AM1529" s="154"/>
      <c r="AN1529" s="154"/>
      <c r="AO1529" s="154"/>
      <c r="AP1529" s="154"/>
      <c r="AQ1529" s="154"/>
      <c r="AR1529" s="154"/>
      <c r="AS1529" s="154"/>
      <c r="AT1529" s="154"/>
    </row>
    <row r="1530" spans="35:46" x14ac:dyDescent="0.25">
      <c r="AI1530" s="154"/>
      <c r="AJ1530" s="154"/>
      <c r="AK1530" s="154"/>
      <c r="AL1530" s="154"/>
      <c r="AM1530" s="154"/>
      <c r="AN1530" s="154"/>
      <c r="AO1530" s="154"/>
      <c r="AP1530" s="154"/>
      <c r="AQ1530" s="154"/>
      <c r="AR1530" s="154"/>
      <c r="AS1530" s="154"/>
      <c r="AT1530" s="154"/>
    </row>
    <row r="1531" spans="35:46" x14ac:dyDescent="0.25">
      <c r="AI1531" s="154"/>
      <c r="AJ1531" s="154"/>
      <c r="AK1531" s="154"/>
      <c r="AL1531" s="154"/>
      <c r="AM1531" s="154"/>
      <c r="AN1531" s="154"/>
      <c r="AO1531" s="154"/>
      <c r="AP1531" s="154"/>
      <c r="AQ1531" s="154"/>
      <c r="AR1531" s="154"/>
      <c r="AS1531" s="154"/>
      <c r="AT1531" s="154"/>
    </row>
    <row r="1532" spans="35:46" x14ac:dyDescent="0.25">
      <c r="AI1532" s="154"/>
      <c r="AJ1532" s="154"/>
      <c r="AK1532" s="154"/>
      <c r="AL1532" s="154"/>
      <c r="AM1532" s="154"/>
      <c r="AN1532" s="154"/>
      <c r="AO1532" s="154"/>
      <c r="AP1532" s="154"/>
      <c r="AQ1532" s="154"/>
      <c r="AR1532" s="154"/>
      <c r="AS1532" s="154"/>
      <c r="AT1532" s="154"/>
    </row>
    <row r="1533" spans="35:46" x14ac:dyDescent="0.25">
      <c r="AI1533" s="154"/>
      <c r="AJ1533" s="154"/>
      <c r="AK1533" s="154"/>
      <c r="AL1533" s="154"/>
      <c r="AM1533" s="154"/>
      <c r="AN1533" s="154"/>
      <c r="AO1533" s="154"/>
      <c r="AP1533" s="154"/>
      <c r="AQ1533" s="154"/>
      <c r="AR1533" s="154"/>
      <c r="AS1533" s="154"/>
      <c r="AT1533" s="154"/>
    </row>
    <row r="1534" spans="35:46" x14ac:dyDescent="0.25">
      <c r="AI1534" s="154"/>
      <c r="AJ1534" s="154"/>
      <c r="AK1534" s="154"/>
      <c r="AL1534" s="154"/>
      <c r="AM1534" s="154"/>
      <c r="AN1534" s="154"/>
      <c r="AO1534" s="154"/>
      <c r="AP1534" s="154"/>
      <c r="AQ1534" s="154"/>
      <c r="AR1534" s="154"/>
      <c r="AS1534" s="154"/>
      <c r="AT1534" s="154"/>
    </row>
    <row r="1535" spans="35:46" x14ac:dyDescent="0.25">
      <c r="AI1535" s="154"/>
      <c r="AJ1535" s="154"/>
      <c r="AK1535" s="154"/>
      <c r="AL1535" s="154"/>
      <c r="AM1535" s="154"/>
      <c r="AN1535" s="154"/>
      <c r="AO1535" s="154"/>
      <c r="AP1535" s="154"/>
      <c r="AQ1535" s="154"/>
      <c r="AR1535" s="154"/>
      <c r="AS1535" s="154"/>
      <c r="AT1535" s="154"/>
    </row>
    <row r="1536" spans="35:46" x14ac:dyDescent="0.25">
      <c r="AI1536" s="154"/>
      <c r="AJ1536" s="154"/>
      <c r="AK1536" s="154"/>
      <c r="AL1536" s="154"/>
      <c r="AM1536" s="154"/>
      <c r="AN1536" s="154"/>
      <c r="AO1536" s="154"/>
      <c r="AP1536" s="154"/>
      <c r="AQ1536" s="154"/>
      <c r="AR1536" s="154"/>
      <c r="AS1536" s="154"/>
      <c r="AT1536" s="154"/>
    </row>
    <row r="1537" spans="35:46" x14ac:dyDescent="0.25">
      <c r="AI1537" s="154"/>
      <c r="AJ1537" s="154"/>
      <c r="AK1537" s="154"/>
      <c r="AL1537" s="154"/>
      <c r="AM1537" s="154"/>
      <c r="AN1537" s="154"/>
      <c r="AO1537" s="154"/>
      <c r="AP1537" s="154"/>
      <c r="AQ1537" s="154"/>
      <c r="AR1537" s="154"/>
      <c r="AS1537" s="154"/>
      <c r="AT1537" s="154"/>
    </row>
    <row r="1538" spans="35:46" x14ac:dyDescent="0.25">
      <c r="AI1538" s="154"/>
      <c r="AJ1538" s="154"/>
      <c r="AK1538" s="154"/>
      <c r="AL1538" s="154"/>
      <c r="AM1538" s="154"/>
      <c r="AN1538" s="154"/>
      <c r="AO1538" s="154"/>
      <c r="AP1538" s="154"/>
      <c r="AQ1538" s="154"/>
      <c r="AR1538" s="154"/>
      <c r="AS1538" s="154"/>
      <c r="AT1538" s="154"/>
    </row>
    <row r="1539" spans="35:46" x14ac:dyDescent="0.25">
      <c r="AI1539" s="154"/>
      <c r="AJ1539" s="154"/>
      <c r="AK1539" s="154"/>
      <c r="AL1539" s="154"/>
      <c r="AM1539" s="154"/>
      <c r="AN1539" s="154"/>
      <c r="AO1539" s="154"/>
      <c r="AP1539" s="154"/>
      <c r="AQ1539" s="154"/>
      <c r="AR1539" s="154"/>
      <c r="AS1539" s="154"/>
      <c r="AT1539" s="154"/>
    </row>
    <row r="1540" spans="35:46" x14ac:dyDescent="0.25">
      <c r="AI1540" s="154"/>
      <c r="AJ1540" s="154"/>
      <c r="AK1540" s="154"/>
      <c r="AL1540" s="154"/>
      <c r="AM1540" s="154"/>
      <c r="AN1540" s="154"/>
      <c r="AO1540" s="154"/>
      <c r="AP1540" s="154"/>
      <c r="AQ1540" s="154"/>
      <c r="AR1540" s="154"/>
      <c r="AS1540" s="154"/>
      <c r="AT1540" s="154"/>
    </row>
    <row r="1541" spans="35:46" x14ac:dyDescent="0.25">
      <c r="AI1541" s="154"/>
      <c r="AJ1541" s="154"/>
      <c r="AK1541" s="154"/>
      <c r="AL1541" s="154"/>
      <c r="AM1541" s="154"/>
      <c r="AN1541" s="154"/>
      <c r="AO1541" s="154"/>
      <c r="AP1541" s="154"/>
      <c r="AQ1541" s="154"/>
      <c r="AR1541" s="154"/>
      <c r="AS1541" s="154"/>
      <c r="AT1541" s="154"/>
    </row>
    <row r="1542" spans="35:46" x14ac:dyDescent="0.25">
      <c r="AI1542" s="154"/>
      <c r="AJ1542" s="154"/>
      <c r="AK1542" s="154"/>
      <c r="AL1542" s="154"/>
      <c r="AM1542" s="154"/>
      <c r="AN1542" s="154"/>
      <c r="AO1542" s="154"/>
      <c r="AP1542" s="154"/>
      <c r="AQ1542" s="154"/>
      <c r="AR1542" s="154"/>
      <c r="AS1542" s="154"/>
      <c r="AT1542" s="154"/>
    </row>
    <row r="1543" spans="35:46" x14ac:dyDescent="0.25">
      <c r="AI1543" s="154"/>
      <c r="AJ1543" s="154"/>
      <c r="AK1543" s="154"/>
      <c r="AL1543" s="154"/>
      <c r="AM1543" s="154"/>
      <c r="AN1543" s="154"/>
      <c r="AO1543" s="154"/>
      <c r="AP1543" s="154"/>
      <c r="AQ1543" s="154"/>
      <c r="AR1543" s="154"/>
      <c r="AS1543" s="154"/>
      <c r="AT1543" s="154"/>
    </row>
    <row r="1544" spans="35:46" x14ac:dyDescent="0.25">
      <c r="AI1544" s="154"/>
      <c r="AJ1544" s="154"/>
      <c r="AK1544" s="154"/>
      <c r="AL1544" s="154"/>
      <c r="AM1544" s="154"/>
      <c r="AN1544" s="154"/>
      <c r="AO1544" s="154"/>
      <c r="AP1544" s="154"/>
      <c r="AQ1544" s="154"/>
      <c r="AR1544" s="154"/>
      <c r="AS1544" s="154"/>
      <c r="AT1544" s="154"/>
    </row>
    <row r="1545" spans="35:46" x14ac:dyDescent="0.25">
      <c r="AI1545" s="154"/>
      <c r="AJ1545" s="154"/>
      <c r="AK1545" s="154"/>
      <c r="AL1545" s="154"/>
      <c r="AM1545" s="154"/>
      <c r="AN1545" s="154"/>
      <c r="AO1545" s="154"/>
      <c r="AP1545" s="154"/>
      <c r="AQ1545" s="154"/>
      <c r="AR1545" s="154"/>
      <c r="AS1545" s="154"/>
      <c r="AT1545" s="154"/>
    </row>
    <row r="1546" spans="35:46" x14ac:dyDescent="0.25">
      <c r="AI1546" s="154"/>
      <c r="AJ1546" s="154"/>
      <c r="AK1546" s="154"/>
      <c r="AL1546" s="154"/>
      <c r="AM1546" s="154"/>
      <c r="AN1546" s="154"/>
      <c r="AO1546" s="154"/>
      <c r="AP1546" s="154"/>
      <c r="AQ1546" s="154"/>
      <c r="AR1546" s="154"/>
      <c r="AS1546" s="154"/>
      <c r="AT1546" s="154"/>
    </row>
  </sheetData>
  <sheetProtection password="C2A5" sheet="1" objects="1" scenarios="1"/>
  <sortState ref="A3:AU336">
    <sortCondition descending="1" ref="P3"/>
  </sortState>
  <conditionalFormatting sqref="C51">
    <cfRule type="duplicateValues" dxfId="3" priority="2"/>
  </conditionalFormatting>
  <conditionalFormatting sqref="A51">
    <cfRule type="notContainsBlanks" dxfId="2" priority="1">
      <formula>LEN(TRIM(A51))&gt;0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V9"/>
  <sheetViews>
    <sheetView zoomScale="85" zoomScaleNormal="85" workbookViewId="0">
      <selection activeCell="A10" sqref="A10"/>
    </sheetView>
  </sheetViews>
  <sheetFormatPr defaultRowHeight="78" customHeight="1" x14ac:dyDescent="0.25"/>
  <cols>
    <col min="1" max="1" width="5.5703125" customWidth="1"/>
    <col min="2" max="2" width="15.7109375" customWidth="1"/>
    <col min="3" max="3" width="13.5703125" customWidth="1"/>
    <col min="4" max="4" width="12.42578125" customWidth="1"/>
    <col min="5" max="5" width="12" customWidth="1"/>
    <col min="9" max="9" width="0" hidden="1" customWidth="1"/>
    <col min="10" max="10" width="41" customWidth="1"/>
    <col min="11" max="11" width="13.5703125" style="16" customWidth="1"/>
    <col min="12" max="12" width="12.140625" customWidth="1"/>
    <col min="14" max="14" width="12.42578125" customWidth="1"/>
    <col min="17" max="17" width="9.140625" style="168"/>
    <col min="18" max="18" width="80" customWidth="1"/>
    <col min="19" max="19" width="13.140625" customWidth="1"/>
    <col min="23" max="23" width="13.42578125" customWidth="1"/>
    <col min="28" max="30" width="0" hidden="1" customWidth="1"/>
    <col min="31" max="31" width="11.140625" hidden="1" customWidth="1"/>
    <col min="32" max="32" width="0" hidden="1" customWidth="1"/>
    <col min="34" max="34" width="16.7109375" style="16" customWidth="1"/>
    <col min="36" max="36" width="16.85546875" customWidth="1"/>
  </cols>
  <sheetData>
    <row r="1" spans="1:48" s="16" customFormat="1" ht="21" x14ac:dyDescent="0.35">
      <c r="A1" s="52" t="s">
        <v>1571</v>
      </c>
      <c r="Q1" s="168"/>
      <c r="AE1" s="53"/>
      <c r="AV1" s="45"/>
    </row>
    <row r="2" spans="1:48" s="221" customFormat="1" ht="15.75" x14ac:dyDescent="0.25">
      <c r="A2" s="221" t="s">
        <v>2064</v>
      </c>
      <c r="AE2" s="222"/>
      <c r="AV2" s="223"/>
    </row>
    <row r="3" spans="1:48" s="218" customFormat="1" ht="15.75" x14ac:dyDescent="0.25">
      <c r="AE3" s="219"/>
      <c r="AV3" s="220"/>
    </row>
    <row r="4" spans="1:48" s="190" customFormat="1" ht="45" x14ac:dyDescent="0.25">
      <c r="A4" s="170"/>
      <c r="B4" s="143" t="s">
        <v>921</v>
      </c>
      <c r="C4" s="143" t="s">
        <v>922</v>
      </c>
      <c r="D4" s="143" t="s">
        <v>923</v>
      </c>
      <c r="E4" s="143" t="s">
        <v>80</v>
      </c>
      <c r="F4" s="143" t="s">
        <v>81</v>
      </c>
      <c r="G4" s="143" t="s">
        <v>82</v>
      </c>
      <c r="H4" s="143" t="s">
        <v>924</v>
      </c>
      <c r="I4" s="143" t="s">
        <v>83</v>
      </c>
      <c r="J4" s="143" t="s">
        <v>84</v>
      </c>
      <c r="K4" s="143" t="s">
        <v>85</v>
      </c>
      <c r="L4" s="143" t="s">
        <v>86</v>
      </c>
      <c r="M4" s="143" t="s">
        <v>925</v>
      </c>
      <c r="N4" s="143" t="s">
        <v>87</v>
      </c>
      <c r="O4" s="143" t="s">
        <v>926</v>
      </c>
      <c r="P4" s="143" t="s">
        <v>2039</v>
      </c>
      <c r="Q4" s="143" t="s">
        <v>2013</v>
      </c>
      <c r="R4" s="143" t="s">
        <v>100</v>
      </c>
      <c r="S4" s="143" t="s">
        <v>1587</v>
      </c>
      <c r="T4" s="143" t="s">
        <v>88</v>
      </c>
      <c r="U4" s="143" t="s">
        <v>1588</v>
      </c>
      <c r="V4" s="143" t="s">
        <v>92</v>
      </c>
      <c r="W4" s="143" t="s">
        <v>91</v>
      </c>
      <c r="X4" s="143" t="s">
        <v>93</v>
      </c>
      <c r="Y4" s="143" t="s">
        <v>90</v>
      </c>
      <c r="Z4" s="143" t="s">
        <v>89</v>
      </c>
      <c r="AA4" s="143" t="s">
        <v>94</v>
      </c>
      <c r="AB4" s="143" t="s">
        <v>95</v>
      </c>
      <c r="AC4" s="143" t="s">
        <v>96</v>
      </c>
      <c r="AD4" s="143" t="s">
        <v>97</v>
      </c>
      <c r="AE4" s="143" t="s">
        <v>98</v>
      </c>
      <c r="AF4" s="143" t="s">
        <v>99</v>
      </c>
      <c r="AG4" s="143" t="s">
        <v>927</v>
      </c>
      <c r="AH4" s="143" t="s">
        <v>1589</v>
      </c>
      <c r="AI4" s="145" t="s">
        <v>1590</v>
      </c>
      <c r="AJ4" s="143" t="s">
        <v>101</v>
      </c>
      <c r="AK4" s="146" t="s">
        <v>7</v>
      </c>
      <c r="AL4" s="146" t="s">
        <v>8</v>
      </c>
      <c r="AM4" s="146" t="s">
        <v>9</v>
      </c>
      <c r="AN4" s="146" t="s">
        <v>10</v>
      </c>
      <c r="AO4" s="146" t="s">
        <v>55</v>
      </c>
      <c r="AP4" s="146" t="s">
        <v>12</v>
      </c>
      <c r="AQ4" s="146" t="s">
        <v>13</v>
      </c>
      <c r="AR4" s="146" t="s">
        <v>14</v>
      </c>
      <c r="AS4" s="146" t="s">
        <v>15</v>
      </c>
      <c r="AT4" s="146" t="s">
        <v>16</v>
      </c>
      <c r="AU4" s="146" t="s">
        <v>17</v>
      </c>
      <c r="AV4" s="146" t="s">
        <v>18</v>
      </c>
    </row>
    <row r="5" spans="1:48" s="156" customFormat="1" ht="45" x14ac:dyDescent="0.25">
      <c r="A5" s="156">
        <v>199</v>
      </c>
      <c r="B5" s="185" t="s">
        <v>1177</v>
      </c>
      <c r="C5" s="187" t="s">
        <v>939</v>
      </c>
      <c r="D5" s="186">
        <v>42115</v>
      </c>
      <c r="E5" s="185" t="s">
        <v>848</v>
      </c>
      <c r="F5" s="185" t="s">
        <v>849</v>
      </c>
      <c r="G5" s="187">
        <v>2732</v>
      </c>
      <c r="H5" s="185" t="s">
        <v>104</v>
      </c>
      <c r="I5" s="185" t="s">
        <v>850</v>
      </c>
      <c r="J5" s="185" t="s">
        <v>851</v>
      </c>
      <c r="K5" s="185" t="s">
        <v>776</v>
      </c>
      <c r="L5" s="185" t="s">
        <v>104</v>
      </c>
      <c r="M5" s="185" t="s">
        <v>104</v>
      </c>
      <c r="N5" s="185" t="s">
        <v>111</v>
      </c>
      <c r="P5" s="187">
        <v>74</v>
      </c>
      <c r="Q5" s="224">
        <f>P5/1.8</f>
        <v>41.111111111111107</v>
      </c>
      <c r="R5" s="185" t="s">
        <v>852</v>
      </c>
      <c r="S5" s="187">
        <v>0</v>
      </c>
      <c r="T5" s="187">
        <v>0</v>
      </c>
      <c r="U5" s="187">
        <v>0</v>
      </c>
      <c r="V5" s="187">
        <v>49</v>
      </c>
      <c r="W5" s="186">
        <v>43211</v>
      </c>
      <c r="X5" s="187">
        <v>0</v>
      </c>
      <c r="Y5" s="187">
        <v>49</v>
      </c>
      <c r="Z5" s="187">
        <v>49</v>
      </c>
      <c r="AA5" s="187">
        <v>0</v>
      </c>
      <c r="AB5" s="187">
        <v>0</v>
      </c>
      <c r="AC5" s="187">
        <v>49</v>
      </c>
      <c r="AD5" s="187">
        <v>49</v>
      </c>
      <c r="AE5" s="185" t="s">
        <v>112</v>
      </c>
      <c r="AF5" s="185" t="s">
        <v>256</v>
      </c>
      <c r="AG5" s="185" t="s">
        <v>940</v>
      </c>
      <c r="AH5" s="185" t="s">
        <v>257</v>
      </c>
      <c r="AI5" s="155">
        <v>42460</v>
      </c>
      <c r="AJ5" s="189" t="s">
        <v>148</v>
      </c>
      <c r="AK5" s="198">
        <v>49</v>
      </c>
      <c r="AL5" s="158"/>
      <c r="AM5" s="158"/>
      <c r="AN5" s="158"/>
      <c r="AO5" s="158"/>
      <c r="AP5" s="158"/>
      <c r="AQ5" s="158"/>
      <c r="AR5" s="158"/>
      <c r="AS5" s="158"/>
      <c r="AT5" s="158"/>
      <c r="AU5" s="158"/>
    </row>
    <row r="6" spans="1:48" s="156" customFormat="1" ht="15" x14ac:dyDescent="0.25">
      <c r="B6" s="197"/>
      <c r="C6" s="184"/>
      <c r="D6" s="188"/>
      <c r="E6" s="197"/>
      <c r="F6" s="197"/>
      <c r="G6" s="184"/>
      <c r="H6" s="197"/>
      <c r="I6" s="197"/>
      <c r="J6" s="197"/>
      <c r="K6" s="197"/>
      <c r="L6" s="197"/>
      <c r="M6" s="197"/>
      <c r="N6" s="197"/>
      <c r="P6" s="184"/>
      <c r="Q6" s="184"/>
      <c r="R6" s="197"/>
      <c r="S6" s="184"/>
      <c r="T6" s="184"/>
      <c r="U6" s="184"/>
      <c r="V6" s="184"/>
      <c r="W6" s="188"/>
      <c r="X6" s="184"/>
      <c r="Y6" s="184"/>
      <c r="Z6" s="184"/>
      <c r="AA6" s="184"/>
      <c r="AB6" s="184"/>
      <c r="AC6" s="184"/>
      <c r="AD6" s="184"/>
      <c r="AE6" s="197"/>
      <c r="AF6" s="197"/>
      <c r="AG6" s="197"/>
      <c r="AH6" s="197"/>
      <c r="AI6" s="155"/>
      <c r="AJ6" s="197"/>
      <c r="AK6" s="164"/>
      <c r="AL6" s="164"/>
      <c r="AM6" s="164"/>
      <c r="AN6" s="164"/>
      <c r="AO6" s="164"/>
      <c r="AP6" s="164"/>
      <c r="AQ6" s="164"/>
      <c r="AR6" s="164"/>
      <c r="AS6" s="164"/>
      <c r="AT6" s="164"/>
      <c r="AU6" s="164"/>
    </row>
    <row r="7" spans="1:48" s="156" customFormat="1" ht="15.75" x14ac:dyDescent="0.25">
      <c r="B7" s="197"/>
      <c r="C7" s="184"/>
      <c r="D7" s="188"/>
      <c r="E7" s="197"/>
      <c r="F7" s="197"/>
      <c r="G7" s="184"/>
      <c r="H7" s="197"/>
      <c r="I7" s="197"/>
      <c r="J7" s="197"/>
      <c r="K7" s="197"/>
      <c r="L7" s="197"/>
      <c r="M7" s="197"/>
      <c r="N7" s="197"/>
      <c r="P7" s="184"/>
      <c r="Q7" s="226">
        <f>SUM(Q5:Q5)</f>
        <v>41.111111111111107</v>
      </c>
      <c r="R7" s="197"/>
      <c r="S7" s="184"/>
      <c r="T7" s="184"/>
      <c r="U7" s="184"/>
      <c r="V7" s="184"/>
      <c r="W7" s="188"/>
      <c r="X7" s="184"/>
      <c r="Y7" s="184"/>
      <c r="Z7" s="217">
        <f>SUM(Z5:Z5)</f>
        <v>49</v>
      </c>
      <c r="AA7" s="184"/>
      <c r="AB7" s="184"/>
      <c r="AC7" s="184"/>
      <c r="AD7" s="184"/>
      <c r="AE7" s="197"/>
      <c r="AF7" s="197"/>
      <c r="AG7" s="197"/>
      <c r="AH7" s="197"/>
      <c r="AI7" s="155"/>
      <c r="AJ7" s="213" t="s">
        <v>18</v>
      </c>
      <c r="AK7" s="214">
        <f t="shared" ref="AK7:AU7" si="0">SUM(AK5:AK5)</f>
        <v>49</v>
      </c>
      <c r="AL7" s="214">
        <f t="shared" si="0"/>
        <v>0</v>
      </c>
      <c r="AM7" s="214">
        <f t="shared" si="0"/>
        <v>0</v>
      </c>
      <c r="AN7" s="214">
        <f t="shared" si="0"/>
        <v>0</v>
      </c>
      <c r="AO7" s="214">
        <f t="shared" si="0"/>
        <v>0</v>
      </c>
      <c r="AP7" s="214">
        <f t="shared" si="0"/>
        <v>0</v>
      </c>
      <c r="AQ7" s="214">
        <f t="shared" si="0"/>
        <v>0</v>
      </c>
      <c r="AR7" s="214">
        <f t="shared" si="0"/>
        <v>0</v>
      </c>
      <c r="AS7" s="214">
        <f t="shared" si="0"/>
        <v>0</v>
      </c>
      <c r="AT7" s="214">
        <f t="shared" si="0"/>
        <v>0</v>
      </c>
      <c r="AU7" s="214">
        <f t="shared" si="0"/>
        <v>0</v>
      </c>
      <c r="AV7" s="210">
        <f>SUM(AK7:AU7)</f>
        <v>49</v>
      </c>
    </row>
    <row r="8" spans="1:48" s="156" customFormat="1" ht="15" x14ac:dyDescent="0.25">
      <c r="N8" s="160"/>
      <c r="P8" s="216"/>
      <c r="Q8" s="225"/>
      <c r="Z8" s="216"/>
      <c r="AC8" s="160"/>
      <c r="AJ8" s="162"/>
      <c r="AK8" s="162"/>
      <c r="AL8" s="162"/>
      <c r="AM8" s="162"/>
      <c r="AN8" s="162"/>
      <c r="AO8" s="162"/>
      <c r="AP8" s="162"/>
      <c r="AQ8" s="162"/>
      <c r="AR8" s="162"/>
      <c r="AS8" s="162"/>
      <c r="AT8" s="162"/>
      <c r="AU8" s="162"/>
    </row>
    <row r="9" spans="1:48" s="156" customFormat="1" ht="15" x14ac:dyDescent="0.25">
      <c r="N9" s="160"/>
      <c r="AC9" s="160"/>
      <c r="AJ9" s="162"/>
      <c r="AK9" s="162"/>
      <c r="AL9" s="162"/>
      <c r="AM9" s="162"/>
      <c r="AN9" s="162"/>
      <c r="AO9" s="162"/>
      <c r="AP9" s="162"/>
      <c r="AQ9" s="162"/>
      <c r="AR9" s="162"/>
      <c r="AS9" s="162"/>
      <c r="AT9" s="162"/>
      <c r="AU9" s="162"/>
    </row>
  </sheetData>
  <sheetProtection password="C2A5" sheet="1" objects="1" scenarios="1"/>
  <sortState ref="A3:AU339">
    <sortCondition ref="A3"/>
  </sortState>
  <pageMargins left="0.23622047244094491" right="0.23622047244094491" top="0.74803149606299213" bottom="0.74803149606299213" header="0.31496062992125984" footer="0.31496062992125984"/>
  <pageSetup paperSize="8" scale="43" fitToHeight="0" orientation="landscape" r:id="rId1"/>
  <headerFooter>
    <oddFooter>&amp;C&amp;P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'Supply by Village'!$A$1:$A$38</xm:f>
          </x14:formula1>
          <xm:sqref>K1:K3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V19"/>
  <sheetViews>
    <sheetView topLeftCell="A3" zoomScale="85" zoomScaleNormal="85" workbookViewId="0">
      <selection activeCell="A22" sqref="A22"/>
    </sheetView>
  </sheetViews>
  <sheetFormatPr defaultRowHeight="29.25" customHeight="1" x14ac:dyDescent="0.25"/>
  <cols>
    <col min="1" max="1" width="5.5703125" customWidth="1"/>
    <col min="2" max="2" width="15.5703125" customWidth="1"/>
    <col min="3" max="3" width="7.42578125" customWidth="1"/>
    <col min="4" max="4" width="18.28515625" customWidth="1"/>
    <col min="5" max="5" width="14" customWidth="1"/>
    <col min="6" max="6" width="8.85546875" customWidth="1"/>
    <col min="7" max="7" width="7.7109375" customWidth="1"/>
    <col min="8" max="8" width="6.28515625" customWidth="1"/>
    <col min="9" max="9" width="13.7109375" customWidth="1"/>
    <col min="10" max="10" width="16.5703125" customWidth="1"/>
    <col min="11" max="11" width="13.5703125" style="16" customWidth="1"/>
    <col min="12" max="12" width="15.42578125" customWidth="1"/>
    <col min="13" max="13" width="11.7109375" customWidth="1"/>
    <col min="14" max="14" width="17.7109375" customWidth="1"/>
    <col min="15" max="15" width="11.28515625" customWidth="1"/>
    <col min="16" max="16" width="14.7109375" customWidth="1"/>
    <col min="17" max="17" width="10.5703125" style="168" customWidth="1"/>
    <col min="18" max="18" width="91.28515625" customWidth="1"/>
    <col min="19" max="19" width="8.5703125" customWidth="1"/>
    <col min="20" max="20" width="7.42578125" customWidth="1"/>
    <col min="21" max="21" width="6.5703125" customWidth="1"/>
    <col min="22" max="22" width="8.85546875" customWidth="1"/>
    <col min="23" max="23" width="12.28515625" customWidth="1"/>
    <col min="28" max="32" width="0" hidden="1" customWidth="1"/>
    <col min="34" max="34" width="18.7109375" customWidth="1"/>
    <col min="36" max="36" width="13.28515625" customWidth="1"/>
  </cols>
  <sheetData>
    <row r="1" spans="1:48" s="16" customFormat="1" ht="21" x14ac:dyDescent="0.35">
      <c r="A1" s="52" t="s">
        <v>2012</v>
      </c>
      <c r="Q1" s="168"/>
      <c r="U1" s="52"/>
      <c r="AE1" s="53"/>
      <c r="AU1" s="45"/>
    </row>
    <row r="2" spans="1:48" s="168" customFormat="1" ht="21" x14ac:dyDescent="0.35">
      <c r="A2" s="6" t="s">
        <v>2065</v>
      </c>
      <c r="U2" s="142"/>
      <c r="AE2" s="53"/>
      <c r="AU2" s="45"/>
    </row>
    <row r="4" spans="1:48" s="190" customFormat="1" ht="45" x14ac:dyDescent="0.25">
      <c r="A4" s="170"/>
      <c r="B4" s="143" t="s">
        <v>921</v>
      </c>
      <c r="C4" s="143" t="s">
        <v>922</v>
      </c>
      <c r="D4" s="143" t="s">
        <v>923</v>
      </c>
      <c r="E4" s="143" t="s">
        <v>80</v>
      </c>
      <c r="F4" s="143" t="s">
        <v>81</v>
      </c>
      <c r="G4" s="143" t="s">
        <v>82</v>
      </c>
      <c r="H4" s="143" t="s">
        <v>924</v>
      </c>
      <c r="I4" s="143" t="s">
        <v>83</v>
      </c>
      <c r="J4" s="143" t="s">
        <v>84</v>
      </c>
      <c r="K4" s="143" t="s">
        <v>85</v>
      </c>
      <c r="L4" s="143" t="s">
        <v>86</v>
      </c>
      <c r="M4" s="143" t="s">
        <v>925</v>
      </c>
      <c r="N4" s="143" t="s">
        <v>87</v>
      </c>
      <c r="O4" s="143" t="s">
        <v>926</v>
      </c>
      <c r="P4" s="143" t="s">
        <v>2014</v>
      </c>
      <c r="Q4" s="143" t="s">
        <v>2013</v>
      </c>
      <c r="R4" s="143" t="s">
        <v>100</v>
      </c>
      <c r="S4" s="143" t="s">
        <v>1587</v>
      </c>
      <c r="T4" s="143" t="s">
        <v>88</v>
      </c>
      <c r="U4" s="143" t="s">
        <v>1588</v>
      </c>
      <c r="V4" s="143" t="s">
        <v>92</v>
      </c>
      <c r="W4" s="143" t="s">
        <v>91</v>
      </c>
      <c r="X4" s="143" t="s">
        <v>93</v>
      </c>
      <c r="Y4" s="143" t="s">
        <v>90</v>
      </c>
      <c r="Z4" s="143" t="s">
        <v>89</v>
      </c>
      <c r="AA4" s="143" t="s">
        <v>94</v>
      </c>
      <c r="AB4" s="143" t="s">
        <v>95</v>
      </c>
      <c r="AC4" s="143" t="s">
        <v>96</v>
      </c>
      <c r="AD4" s="143" t="s">
        <v>97</v>
      </c>
      <c r="AE4" s="143" t="s">
        <v>98</v>
      </c>
      <c r="AF4" s="143" t="s">
        <v>99</v>
      </c>
      <c r="AG4" s="143" t="s">
        <v>927</v>
      </c>
      <c r="AH4" s="143" t="s">
        <v>1589</v>
      </c>
      <c r="AI4" s="145" t="s">
        <v>1590</v>
      </c>
      <c r="AJ4" s="143" t="s">
        <v>101</v>
      </c>
      <c r="AK4" s="146" t="s">
        <v>7</v>
      </c>
      <c r="AL4" s="146" t="s">
        <v>8</v>
      </c>
      <c r="AM4" s="146" t="s">
        <v>9</v>
      </c>
      <c r="AN4" s="146" t="s">
        <v>10</v>
      </c>
      <c r="AO4" s="146" t="s">
        <v>55</v>
      </c>
      <c r="AP4" s="146" t="s">
        <v>12</v>
      </c>
      <c r="AQ4" s="146" t="s">
        <v>13</v>
      </c>
      <c r="AR4" s="146" t="s">
        <v>14</v>
      </c>
      <c r="AS4" s="146" t="s">
        <v>15</v>
      </c>
      <c r="AT4" s="146" t="s">
        <v>16</v>
      </c>
      <c r="AU4" s="146" t="s">
        <v>17</v>
      </c>
      <c r="AV4" s="146" t="s">
        <v>18</v>
      </c>
    </row>
    <row r="5" spans="1:48" s="162" customFormat="1" ht="30" x14ac:dyDescent="0.25">
      <c r="A5" s="162">
        <v>40</v>
      </c>
      <c r="B5" s="185" t="s">
        <v>272</v>
      </c>
      <c r="C5" s="187" t="s">
        <v>939</v>
      </c>
      <c r="D5" s="186">
        <v>42199</v>
      </c>
      <c r="E5" s="185" t="s">
        <v>270</v>
      </c>
      <c r="F5" s="185" t="s">
        <v>271</v>
      </c>
      <c r="G5" s="187">
        <v>2696</v>
      </c>
      <c r="H5" s="185" t="s">
        <v>104</v>
      </c>
      <c r="I5" s="185" t="s">
        <v>272</v>
      </c>
      <c r="J5" s="185" t="s">
        <v>272</v>
      </c>
      <c r="K5" s="185" t="s">
        <v>273</v>
      </c>
      <c r="L5" s="185" t="s">
        <v>274</v>
      </c>
      <c r="M5" s="185" t="s">
        <v>104</v>
      </c>
      <c r="N5" s="185" t="s">
        <v>104</v>
      </c>
      <c r="P5" s="187">
        <v>74</v>
      </c>
      <c r="Q5" s="239">
        <f>P5/2.5</f>
        <v>29.6</v>
      </c>
      <c r="R5" s="185" t="s">
        <v>1610</v>
      </c>
      <c r="S5" s="187">
        <v>0</v>
      </c>
      <c r="T5" s="187">
        <v>0</v>
      </c>
      <c r="U5" s="187">
        <v>0</v>
      </c>
      <c r="V5" s="187">
        <v>0</v>
      </c>
      <c r="W5" s="186">
        <v>43295</v>
      </c>
      <c r="X5" s="187">
        <v>74</v>
      </c>
      <c r="Y5" s="187">
        <v>0</v>
      </c>
      <c r="Z5" s="187">
        <v>74</v>
      </c>
      <c r="AA5" s="187">
        <v>0</v>
      </c>
      <c r="AB5" s="187">
        <v>0</v>
      </c>
      <c r="AC5" s="187">
        <v>74</v>
      </c>
      <c r="AD5" s="187">
        <v>74</v>
      </c>
      <c r="AE5" s="185" t="s">
        <v>112</v>
      </c>
      <c r="AF5" s="185" t="s">
        <v>113</v>
      </c>
      <c r="AG5" s="185" t="s">
        <v>931</v>
      </c>
      <c r="AH5" s="185" t="s">
        <v>114</v>
      </c>
      <c r="AJ5" s="189" t="s">
        <v>151</v>
      </c>
      <c r="AK5" s="158"/>
      <c r="AL5" s="158"/>
      <c r="AM5" s="158"/>
      <c r="AN5" s="158"/>
      <c r="AO5" s="158"/>
      <c r="AP5" s="158"/>
      <c r="AQ5" s="158"/>
      <c r="AR5" s="158"/>
      <c r="AS5" s="158"/>
      <c r="AT5" s="158"/>
      <c r="AU5" s="158"/>
      <c r="AV5" s="162">
        <f t="shared" ref="AV5:AV9" si="0">SUM(AK5:AU5)</f>
        <v>0</v>
      </c>
    </row>
    <row r="6" spans="1:48" s="162" customFormat="1" ht="45" customHeight="1" x14ac:dyDescent="0.25">
      <c r="A6" s="162">
        <v>332</v>
      </c>
      <c r="B6" s="185" t="s">
        <v>1995</v>
      </c>
      <c r="C6" s="187" t="s">
        <v>1710</v>
      </c>
      <c r="D6" s="202"/>
      <c r="E6" s="185" t="s">
        <v>1996</v>
      </c>
      <c r="F6" s="185" t="s">
        <v>1997</v>
      </c>
      <c r="G6" s="187">
        <v>2937</v>
      </c>
      <c r="H6" s="185" t="s">
        <v>104</v>
      </c>
      <c r="I6" s="185" t="s">
        <v>1998</v>
      </c>
      <c r="J6" s="185" t="s">
        <v>104</v>
      </c>
      <c r="K6" s="185" t="s">
        <v>1999</v>
      </c>
      <c r="L6" s="185" t="s">
        <v>192</v>
      </c>
      <c r="M6" s="185" t="s">
        <v>1257</v>
      </c>
      <c r="N6" s="185" t="s">
        <v>111</v>
      </c>
      <c r="P6" s="187">
        <v>47</v>
      </c>
      <c r="Q6" s="239">
        <f t="shared" ref="Q6:Q17" si="1">P6/2.5</f>
        <v>18.8</v>
      </c>
      <c r="R6" s="185" t="s">
        <v>2000</v>
      </c>
      <c r="S6" s="187">
        <v>15</v>
      </c>
      <c r="T6" s="187">
        <v>15</v>
      </c>
      <c r="U6" s="187">
        <v>47</v>
      </c>
      <c r="V6" s="187">
        <v>47</v>
      </c>
      <c r="W6" s="202"/>
      <c r="X6" s="187">
        <v>0</v>
      </c>
      <c r="Y6" s="187">
        <v>32</v>
      </c>
      <c r="Z6" s="187">
        <v>32</v>
      </c>
      <c r="AA6" s="187">
        <v>0</v>
      </c>
      <c r="AB6" s="187">
        <v>0</v>
      </c>
      <c r="AC6" s="187">
        <v>12</v>
      </c>
      <c r="AD6" s="187">
        <v>12</v>
      </c>
      <c r="AE6" s="185" t="s">
        <v>104</v>
      </c>
      <c r="AF6" s="185" t="s">
        <v>190</v>
      </c>
      <c r="AG6" s="185" t="s">
        <v>104</v>
      </c>
      <c r="AH6" s="185" t="s">
        <v>1451</v>
      </c>
      <c r="AJ6" s="189" t="s">
        <v>115</v>
      </c>
      <c r="AK6" s="158"/>
      <c r="AL6" s="158"/>
      <c r="AM6" s="158"/>
      <c r="AN6" s="158"/>
      <c r="AO6" s="158"/>
      <c r="AP6" s="158"/>
      <c r="AQ6" s="158"/>
      <c r="AR6" s="158"/>
      <c r="AS6" s="158"/>
      <c r="AT6" s="158"/>
      <c r="AU6" s="158"/>
      <c r="AV6" s="162">
        <f t="shared" si="0"/>
        <v>0</v>
      </c>
    </row>
    <row r="7" spans="1:48" s="162" customFormat="1" ht="50.25" customHeight="1" x14ac:dyDescent="0.25">
      <c r="A7" s="162">
        <v>253</v>
      </c>
      <c r="B7" s="185" t="s">
        <v>1381</v>
      </c>
      <c r="C7" s="187" t="s">
        <v>974</v>
      </c>
      <c r="D7" s="186">
        <v>42632</v>
      </c>
      <c r="E7" s="185" t="s">
        <v>1470</v>
      </c>
      <c r="F7" s="185" t="s">
        <v>1471</v>
      </c>
      <c r="G7" s="187">
        <v>2825</v>
      </c>
      <c r="H7" s="185" t="s">
        <v>104</v>
      </c>
      <c r="I7" s="185" t="s">
        <v>1472</v>
      </c>
      <c r="J7" s="185" t="s">
        <v>1473</v>
      </c>
      <c r="K7" s="185" t="s">
        <v>206</v>
      </c>
      <c r="L7" s="185" t="s">
        <v>104</v>
      </c>
      <c r="M7" s="185" t="s">
        <v>959</v>
      </c>
      <c r="N7" s="185" t="s">
        <v>127</v>
      </c>
      <c r="P7" s="187">
        <v>37</v>
      </c>
      <c r="Q7" s="239">
        <f t="shared" si="1"/>
        <v>14.8</v>
      </c>
      <c r="R7" s="185" t="s">
        <v>1474</v>
      </c>
      <c r="S7" s="187">
        <v>0</v>
      </c>
      <c r="T7" s="187">
        <v>0</v>
      </c>
      <c r="U7" s="187">
        <v>0</v>
      </c>
      <c r="V7" s="187">
        <v>0</v>
      </c>
      <c r="W7" s="186">
        <v>43727</v>
      </c>
      <c r="X7" s="187">
        <v>37</v>
      </c>
      <c r="Y7" s="187">
        <v>0</v>
      </c>
      <c r="Z7" s="187">
        <v>37</v>
      </c>
      <c r="AA7" s="187">
        <v>0</v>
      </c>
      <c r="AB7" s="187">
        <v>0</v>
      </c>
      <c r="AC7" s="187">
        <v>9</v>
      </c>
      <c r="AD7" s="187">
        <v>9</v>
      </c>
      <c r="AE7" s="185" t="s">
        <v>368</v>
      </c>
      <c r="AF7" s="185" t="s">
        <v>212</v>
      </c>
      <c r="AG7" s="185" t="s">
        <v>949</v>
      </c>
      <c r="AH7" s="185" t="s">
        <v>1450</v>
      </c>
      <c r="AJ7" s="189" t="s">
        <v>115</v>
      </c>
      <c r="AK7" s="158"/>
      <c r="AL7" s="158"/>
      <c r="AM7" s="158"/>
      <c r="AN7" s="158"/>
      <c r="AO7" s="158"/>
      <c r="AP7" s="158"/>
      <c r="AQ7" s="158"/>
      <c r="AR7" s="158"/>
      <c r="AS7" s="158"/>
      <c r="AT7" s="158"/>
      <c r="AU7" s="158"/>
      <c r="AV7" s="162">
        <f t="shared" si="0"/>
        <v>0</v>
      </c>
    </row>
    <row r="8" spans="1:48" s="162" customFormat="1" ht="35.25" customHeight="1" x14ac:dyDescent="0.25">
      <c r="A8" s="162">
        <v>316</v>
      </c>
      <c r="B8" s="185" t="s">
        <v>1916</v>
      </c>
      <c r="C8" s="187" t="s">
        <v>1710</v>
      </c>
      <c r="D8" s="202"/>
      <c r="E8" s="185" t="s">
        <v>1917</v>
      </c>
      <c r="F8" s="185" t="s">
        <v>1918</v>
      </c>
      <c r="G8" s="187">
        <v>2912</v>
      </c>
      <c r="H8" s="185" t="s">
        <v>104</v>
      </c>
      <c r="I8" s="185" t="s">
        <v>1919</v>
      </c>
      <c r="J8" s="185" t="s">
        <v>104</v>
      </c>
      <c r="K8" s="185" t="s">
        <v>206</v>
      </c>
      <c r="L8" s="185" t="s">
        <v>104</v>
      </c>
      <c r="M8" s="185" t="s">
        <v>959</v>
      </c>
      <c r="N8" s="185" t="s">
        <v>127</v>
      </c>
      <c r="P8" s="187">
        <v>23</v>
      </c>
      <c r="Q8" s="239">
        <f t="shared" si="1"/>
        <v>9.1999999999999993</v>
      </c>
      <c r="R8" s="185" t="s">
        <v>1920</v>
      </c>
      <c r="S8" s="187">
        <v>0</v>
      </c>
      <c r="T8" s="187">
        <v>0</v>
      </c>
      <c r="U8" s="187">
        <v>0</v>
      </c>
      <c r="V8" s="187">
        <v>0</v>
      </c>
      <c r="W8" s="202"/>
      <c r="X8" s="187">
        <v>23</v>
      </c>
      <c r="Y8" s="187">
        <v>0</v>
      </c>
      <c r="Z8" s="187">
        <v>23</v>
      </c>
      <c r="AA8" s="187">
        <v>0</v>
      </c>
      <c r="AB8" s="187">
        <v>0</v>
      </c>
      <c r="AC8" s="187">
        <v>23</v>
      </c>
      <c r="AD8" s="187">
        <v>23</v>
      </c>
      <c r="AE8" s="185" t="s">
        <v>104</v>
      </c>
      <c r="AF8" s="185" t="s">
        <v>212</v>
      </c>
      <c r="AG8" s="185" t="s">
        <v>104</v>
      </c>
      <c r="AH8" s="185" t="s">
        <v>114</v>
      </c>
      <c r="AI8" s="202"/>
      <c r="AJ8" s="189" t="s">
        <v>115</v>
      </c>
      <c r="AK8" s="158"/>
      <c r="AL8" s="158"/>
      <c r="AM8" s="158"/>
      <c r="AN8" s="158"/>
      <c r="AO8" s="158"/>
      <c r="AP8" s="158"/>
      <c r="AQ8" s="158"/>
      <c r="AR8" s="158"/>
      <c r="AS8" s="158"/>
      <c r="AT8" s="158"/>
      <c r="AU8" s="158"/>
      <c r="AV8" s="162">
        <f t="shared" si="0"/>
        <v>0</v>
      </c>
    </row>
    <row r="9" spans="1:48" s="162" customFormat="1" ht="36" customHeight="1" x14ac:dyDescent="0.25">
      <c r="A9" s="162">
        <v>305</v>
      </c>
      <c r="B9" s="185" t="s">
        <v>1863</v>
      </c>
      <c r="C9" s="187" t="s">
        <v>1710</v>
      </c>
      <c r="D9" s="202"/>
      <c r="E9" s="185" t="s">
        <v>1864</v>
      </c>
      <c r="F9" s="185" t="s">
        <v>1865</v>
      </c>
      <c r="G9" s="187">
        <v>2900</v>
      </c>
      <c r="H9" s="185" t="s">
        <v>104</v>
      </c>
      <c r="I9" s="185" t="s">
        <v>1866</v>
      </c>
      <c r="J9" s="185" t="s">
        <v>104</v>
      </c>
      <c r="K9" s="185" t="s">
        <v>1867</v>
      </c>
      <c r="L9" s="185" t="s">
        <v>104</v>
      </c>
      <c r="M9" s="185" t="s">
        <v>957</v>
      </c>
      <c r="N9" s="185" t="s">
        <v>111</v>
      </c>
      <c r="P9" s="187">
        <v>12</v>
      </c>
      <c r="Q9" s="239">
        <f t="shared" si="1"/>
        <v>4.8</v>
      </c>
      <c r="R9" s="185" t="s">
        <v>1868</v>
      </c>
      <c r="S9" s="187">
        <v>0</v>
      </c>
      <c r="T9" s="187">
        <v>0</v>
      </c>
      <c r="U9" s="187">
        <v>0</v>
      </c>
      <c r="V9" s="187">
        <v>0</v>
      </c>
      <c r="W9" s="202"/>
      <c r="X9" s="187">
        <v>12</v>
      </c>
      <c r="Y9" s="187">
        <v>0</v>
      </c>
      <c r="Z9" s="187">
        <v>12</v>
      </c>
      <c r="AA9" s="187">
        <v>0</v>
      </c>
      <c r="AB9" s="187">
        <v>0</v>
      </c>
      <c r="AC9" s="187">
        <v>12</v>
      </c>
      <c r="AD9" s="187">
        <v>12</v>
      </c>
      <c r="AE9" s="185" t="s">
        <v>104</v>
      </c>
      <c r="AF9" s="185" t="s">
        <v>183</v>
      </c>
      <c r="AG9" s="185" t="s">
        <v>104</v>
      </c>
      <c r="AH9" s="185" t="s">
        <v>1451</v>
      </c>
      <c r="AJ9" s="189" t="s">
        <v>115</v>
      </c>
      <c r="AK9" s="158"/>
      <c r="AL9" s="158"/>
      <c r="AM9" s="158"/>
      <c r="AN9" s="158"/>
      <c r="AO9" s="158"/>
      <c r="AP9" s="158"/>
      <c r="AQ9" s="158"/>
      <c r="AR9" s="158"/>
      <c r="AS9" s="158"/>
      <c r="AT9" s="158"/>
      <c r="AU9" s="158"/>
      <c r="AV9" s="162">
        <f t="shared" si="0"/>
        <v>0</v>
      </c>
    </row>
    <row r="10" spans="1:48" s="162" customFormat="1" ht="29.25" customHeight="1" x14ac:dyDescent="0.25">
      <c r="A10" s="162">
        <v>275</v>
      </c>
      <c r="B10" s="185" t="s">
        <v>1714</v>
      </c>
      <c r="C10" s="187" t="s">
        <v>1710</v>
      </c>
      <c r="D10" s="202"/>
      <c r="E10" s="185" t="s">
        <v>1715</v>
      </c>
      <c r="F10" s="185" t="s">
        <v>1716</v>
      </c>
      <c r="G10" s="187">
        <v>2863</v>
      </c>
      <c r="H10" s="185" t="s">
        <v>104</v>
      </c>
      <c r="I10" s="185" t="s">
        <v>289</v>
      </c>
      <c r="J10" s="185" t="s">
        <v>592</v>
      </c>
      <c r="K10" s="185" t="s">
        <v>592</v>
      </c>
      <c r="L10" s="185" t="s">
        <v>104</v>
      </c>
      <c r="M10" s="185" t="s">
        <v>957</v>
      </c>
      <c r="N10" s="185" t="s">
        <v>111</v>
      </c>
      <c r="P10" s="192">
        <v>10</v>
      </c>
      <c r="Q10" s="239">
        <f t="shared" si="1"/>
        <v>4</v>
      </c>
      <c r="R10" s="185" t="s">
        <v>1717</v>
      </c>
      <c r="S10" s="187">
        <v>0</v>
      </c>
      <c r="T10" s="187">
        <v>0</v>
      </c>
      <c r="U10" s="187">
        <v>0</v>
      </c>
      <c r="V10" s="187">
        <v>0</v>
      </c>
      <c r="W10" s="202"/>
      <c r="X10" s="187">
        <v>10</v>
      </c>
      <c r="Y10" s="187">
        <v>0</v>
      </c>
      <c r="Z10" s="187">
        <v>10</v>
      </c>
      <c r="AA10" s="187">
        <v>0</v>
      </c>
      <c r="AB10" s="187">
        <v>0</v>
      </c>
      <c r="AC10" s="187">
        <v>10</v>
      </c>
      <c r="AD10" s="187">
        <v>10</v>
      </c>
      <c r="AE10" s="185" t="s">
        <v>104</v>
      </c>
      <c r="AF10" s="185" t="s">
        <v>183</v>
      </c>
      <c r="AG10" s="185" t="s">
        <v>104</v>
      </c>
      <c r="AH10" s="185" t="s">
        <v>1451</v>
      </c>
      <c r="AI10" s="202"/>
      <c r="AJ10" s="189" t="s">
        <v>115</v>
      </c>
      <c r="AK10" s="158"/>
      <c r="AL10" s="158"/>
      <c r="AM10" s="158"/>
      <c r="AN10" s="158"/>
      <c r="AO10" s="158"/>
      <c r="AP10" s="158"/>
      <c r="AQ10" s="158"/>
      <c r="AR10" s="158"/>
      <c r="AS10" s="158"/>
      <c r="AT10" s="158"/>
      <c r="AU10" s="158"/>
      <c r="AV10" s="162">
        <f t="shared" ref="AV10:AV13" si="2">SUM(AK10:AU10)</f>
        <v>0</v>
      </c>
    </row>
    <row r="11" spans="1:48" s="162" customFormat="1" ht="43.5" customHeight="1" x14ac:dyDescent="0.25">
      <c r="A11" s="162">
        <v>106</v>
      </c>
      <c r="B11" s="185" t="s">
        <v>1080</v>
      </c>
      <c r="C11" s="187" t="s">
        <v>1021</v>
      </c>
      <c r="D11" s="186">
        <v>42024</v>
      </c>
      <c r="E11" s="185" t="s">
        <v>586</v>
      </c>
      <c r="F11" s="185" t="s">
        <v>587</v>
      </c>
      <c r="G11" s="187">
        <v>2524</v>
      </c>
      <c r="H11" s="185" t="s">
        <v>104</v>
      </c>
      <c r="I11" s="185" t="s">
        <v>588</v>
      </c>
      <c r="J11" s="185" t="s">
        <v>589</v>
      </c>
      <c r="K11" s="185" t="s">
        <v>590</v>
      </c>
      <c r="L11" s="185" t="s">
        <v>104</v>
      </c>
      <c r="M11" s="185" t="s">
        <v>936</v>
      </c>
      <c r="N11" s="185" t="s">
        <v>111</v>
      </c>
      <c r="P11" s="187">
        <v>8</v>
      </c>
      <c r="Q11" s="239">
        <f t="shared" si="1"/>
        <v>3.2</v>
      </c>
      <c r="R11" s="185" t="s">
        <v>591</v>
      </c>
      <c r="S11" s="187">
        <v>0</v>
      </c>
      <c r="T11" s="187">
        <v>0</v>
      </c>
      <c r="U11" s="187">
        <v>0</v>
      </c>
      <c r="V11" s="187">
        <v>0</v>
      </c>
      <c r="W11" s="186">
        <v>43120</v>
      </c>
      <c r="X11" s="187">
        <v>8</v>
      </c>
      <c r="Y11" s="187">
        <v>0</v>
      </c>
      <c r="Z11" s="187">
        <v>8</v>
      </c>
      <c r="AA11" s="187">
        <v>0</v>
      </c>
      <c r="AB11" s="187">
        <v>0</v>
      </c>
      <c r="AC11" s="187">
        <v>2</v>
      </c>
      <c r="AD11" s="187">
        <v>2</v>
      </c>
      <c r="AE11" s="185" t="s">
        <v>104</v>
      </c>
      <c r="AF11" s="185" t="s">
        <v>212</v>
      </c>
      <c r="AG11" s="185" t="s">
        <v>940</v>
      </c>
      <c r="AH11" s="185" t="s">
        <v>104</v>
      </c>
      <c r="AJ11" s="189" t="s">
        <v>115</v>
      </c>
      <c r="AK11" s="158"/>
      <c r="AL11" s="158"/>
      <c r="AM11" s="158"/>
      <c r="AN11" s="158"/>
      <c r="AO11" s="158"/>
      <c r="AP11" s="158"/>
      <c r="AQ11" s="158"/>
      <c r="AR11" s="158"/>
      <c r="AS11" s="158"/>
      <c r="AT11" s="158"/>
      <c r="AU11" s="158"/>
      <c r="AV11" s="162">
        <f t="shared" si="2"/>
        <v>0</v>
      </c>
    </row>
    <row r="12" spans="1:48" s="162" customFormat="1" ht="45.75" customHeight="1" x14ac:dyDescent="0.25">
      <c r="A12" s="162">
        <v>270</v>
      </c>
      <c r="B12" s="185" t="s">
        <v>104</v>
      </c>
      <c r="C12" s="187" t="s">
        <v>974</v>
      </c>
      <c r="D12" s="202"/>
      <c r="E12" s="185" t="s">
        <v>1691</v>
      </c>
      <c r="F12" s="185" t="s">
        <v>1692</v>
      </c>
      <c r="G12" s="187">
        <v>2855</v>
      </c>
      <c r="H12" s="185" t="s">
        <v>104</v>
      </c>
      <c r="I12" s="185" t="s">
        <v>1693</v>
      </c>
      <c r="J12" s="185" t="s">
        <v>1386</v>
      </c>
      <c r="K12" s="185" t="s">
        <v>1386</v>
      </c>
      <c r="L12" s="185" t="s">
        <v>104</v>
      </c>
      <c r="M12" s="185" t="s">
        <v>104</v>
      </c>
      <c r="N12" s="185" t="s">
        <v>127</v>
      </c>
      <c r="P12" s="187">
        <v>8</v>
      </c>
      <c r="Q12" s="239">
        <f t="shared" si="1"/>
        <v>3.2</v>
      </c>
      <c r="R12" s="185" t="s">
        <v>1694</v>
      </c>
      <c r="S12" s="187">
        <v>0</v>
      </c>
      <c r="T12" s="187">
        <v>0</v>
      </c>
      <c r="U12" s="187">
        <v>8</v>
      </c>
      <c r="V12" s="187">
        <v>8</v>
      </c>
      <c r="W12" s="202"/>
      <c r="X12" s="187">
        <v>0</v>
      </c>
      <c r="Y12" s="187">
        <v>8</v>
      </c>
      <c r="Z12" s="187">
        <v>8</v>
      </c>
      <c r="AA12" s="187">
        <v>0</v>
      </c>
      <c r="AB12" s="187">
        <v>0</v>
      </c>
      <c r="AC12" s="187">
        <v>1</v>
      </c>
      <c r="AD12" s="187">
        <v>1</v>
      </c>
      <c r="AE12" s="185" t="s">
        <v>104</v>
      </c>
      <c r="AF12" s="185" t="s">
        <v>258</v>
      </c>
      <c r="AG12" s="185" t="s">
        <v>104</v>
      </c>
      <c r="AH12" s="185" t="s">
        <v>114</v>
      </c>
      <c r="AJ12" s="189" t="s">
        <v>115</v>
      </c>
      <c r="AK12" s="158"/>
      <c r="AL12" s="158"/>
      <c r="AM12" s="158"/>
      <c r="AN12" s="158"/>
      <c r="AO12" s="158"/>
      <c r="AP12" s="158"/>
      <c r="AQ12" s="158"/>
      <c r="AR12" s="158"/>
      <c r="AS12" s="158"/>
      <c r="AT12" s="158"/>
      <c r="AU12" s="158"/>
      <c r="AV12" s="162">
        <f t="shared" si="2"/>
        <v>0</v>
      </c>
    </row>
    <row r="13" spans="1:48" s="162" customFormat="1" ht="46.5" customHeight="1" x14ac:dyDescent="0.25">
      <c r="A13" s="162">
        <v>236</v>
      </c>
      <c r="B13" s="185" t="s">
        <v>1363</v>
      </c>
      <c r="C13" s="187" t="s">
        <v>974</v>
      </c>
      <c r="D13" s="186">
        <v>42746</v>
      </c>
      <c r="E13" s="185" t="s">
        <v>1364</v>
      </c>
      <c r="F13" s="185" t="s">
        <v>1365</v>
      </c>
      <c r="G13" s="187">
        <v>2794</v>
      </c>
      <c r="H13" s="185" t="s">
        <v>104</v>
      </c>
      <c r="I13" s="185" t="s">
        <v>1366</v>
      </c>
      <c r="J13" s="185" t="s">
        <v>1367</v>
      </c>
      <c r="K13" s="185" t="s">
        <v>535</v>
      </c>
      <c r="L13" s="185" t="s">
        <v>104</v>
      </c>
      <c r="M13" s="185" t="s">
        <v>1257</v>
      </c>
      <c r="N13" s="185" t="s">
        <v>111</v>
      </c>
      <c r="P13" s="187">
        <v>7</v>
      </c>
      <c r="Q13" s="239">
        <f t="shared" si="1"/>
        <v>2.8</v>
      </c>
      <c r="R13" s="185" t="s">
        <v>1368</v>
      </c>
      <c r="S13" s="187">
        <v>0</v>
      </c>
      <c r="T13" s="187">
        <v>0</v>
      </c>
      <c r="U13" s="187">
        <v>0</v>
      </c>
      <c r="V13" s="187">
        <v>0</v>
      </c>
      <c r="W13" s="186">
        <v>43841</v>
      </c>
      <c r="X13" s="187">
        <v>7</v>
      </c>
      <c r="Y13" s="187">
        <v>0</v>
      </c>
      <c r="Z13" s="187">
        <v>7</v>
      </c>
      <c r="AA13" s="187">
        <v>0</v>
      </c>
      <c r="AB13" s="187">
        <v>0</v>
      </c>
      <c r="AC13" s="187">
        <v>1</v>
      </c>
      <c r="AD13" s="187">
        <v>1</v>
      </c>
      <c r="AE13" s="185" t="s">
        <v>112</v>
      </c>
      <c r="AF13" s="185" t="s">
        <v>341</v>
      </c>
      <c r="AG13" s="185" t="s">
        <v>940</v>
      </c>
      <c r="AH13" s="185" t="s">
        <v>114</v>
      </c>
      <c r="AI13" s="202"/>
      <c r="AJ13" s="189" t="s">
        <v>115</v>
      </c>
      <c r="AK13" s="158"/>
      <c r="AL13" s="158"/>
      <c r="AM13" s="158"/>
      <c r="AN13" s="158"/>
      <c r="AO13" s="158"/>
      <c r="AP13" s="158"/>
      <c r="AQ13" s="158"/>
      <c r="AR13" s="158"/>
      <c r="AS13" s="158"/>
      <c r="AT13" s="158"/>
      <c r="AU13" s="158"/>
      <c r="AV13" s="162">
        <f t="shared" si="2"/>
        <v>0</v>
      </c>
    </row>
    <row r="14" spans="1:48" s="162" customFormat="1" ht="34.5" customHeight="1" x14ac:dyDescent="0.25">
      <c r="A14" s="162">
        <v>289</v>
      </c>
      <c r="B14" s="185" t="s">
        <v>1714</v>
      </c>
      <c r="C14" s="187">
        <v>2018</v>
      </c>
      <c r="D14" s="202"/>
      <c r="E14" s="185" t="s">
        <v>1786</v>
      </c>
      <c r="F14" s="185" t="s">
        <v>1787</v>
      </c>
      <c r="G14" s="187">
        <v>2883</v>
      </c>
      <c r="H14" s="185" t="s">
        <v>104</v>
      </c>
      <c r="I14" s="185" t="s">
        <v>1788</v>
      </c>
      <c r="J14" s="185" t="s">
        <v>104</v>
      </c>
      <c r="K14" s="185" t="s">
        <v>354</v>
      </c>
      <c r="L14" s="185" t="s">
        <v>104</v>
      </c>
      <c r="M14" s="185" t="s">
        <v>1407</v>
      </c>
      <c r="N14" s="185" t="s">
        <v>111</v>
      </c>
      <c r="P14" s="187">
        <v>23</v>
      </c>
      <c r="Q14" s="239">
        <f t="shared" si="1"/>
        <v>9.1999999999999993</v>
      </c>
      <c r="R14" s="185" t="s">
        <v>2015</v>
      </c>
      <c r="S14" s="187">
        <v>0</v>
      </c>
      <c r="T14" s="187">
        <v>0</v>
      </c>
      <c r="U14" s="187">
        <v>0</v>
      </c>
      <c r="V14" s="187">
        <v>0</v>
      </c>
      <c r="W14" s="202"/>
      <c r="X14" s="187">
        <v>3</v>
      </c>
      <c r="Y14" s="187">
        <v>0</v>
      </c>
      <c r="Z14" s="187">
        <v>3</v>
      </c>
      <c r="AA14" s="187">
        <v>0</v>
      </c>
      <c r="AB14" s="187">
        <v>0</v>
      </c>
      <c r="AC14" s="187">
        <v>3</v>
      </c>
      <c r="AD14" s="187">
        <v>3</v>
      </c>
      <c r="AE14" s="185" t="s">
        <v>104</v>
      </c>
      <c r="AF14" s="185" t="s">
        <v>183</v>
      </c>
      <c r="AG14" s="185" t="s">
        <v>104</v>
      </c>
      <c r="AH14" s="185" t="s">
        <v>114</v>
      </c>
      <c r="AJ14" s="189" t="s">
        <v>115</v>
      </c>
      <c r="AK14" s="158"/>
      <c r="AL14" s="158"/>
      <c r="AM14" s="158"/>
      <c r="AN14" s="158"/>
      <c r="AO14" s="158"/>
      <c r="AP14" s="158"/>
      <c r="AQ14" s="158"/>
      <c r="AR14" s="158"/>
      <c r="AS14" s="158"/>
      <c r="AT14" s="158"/>
      <c r="AU14" s="158"/>
      <c r="AV14" s="162">
        <f t="shared" ref="AV14" si="3">SUM(AK14:AU14)</f>
        <v>0</v>
      </c>
    </row>
    <row r="15" spans="1:48" s="162" customFormat="1" ht="39.75" customHeight="1" x14ac:dyDescent="0.25">
      <c r="A15" s="162">
        <v>159</v>
      </c>
      <c r="B15" s="185" t="s">
        <v>1138</v>
      </c>
      <c r="C15" s="187" t="s">
        <v>939</v>
      </c>
      <c r="D15" s="186">
        <v>42292</v>
      </c>
      <c r="E15" s="185" t="s">
        <v>461</v>
      </c>
      <c r="F15" s="185" t="s">
        <v>462</v>
      </c>
      <c r="G15" s="187">
        <v>2647</v>
      </c>
      <c r="H15" s="185" t="s">
        <v>104</v>
      </c>
      <c r="I15" s="185" t="s">
        <v>463</v>
      </c>
      <c r="J15" s="185" t="s">
        <v>464</v>
      </c>
      <c r="K15" s="185" t="s">
        <v>465</v>
      </c>
      <c r="L15" s="185" t="s">
        <v>104</v>
      </c>
      <c r="M15" s="185" t="s">
        <v>957</v>
      </c>
      <c r="N15" s="185" t="s">
        <v>111</v>
      </c>
      <c r="P15" s="187">
        <v>1</v>
      </c>
      <c r="Q15" s="239">
        <f t="shared" si="1"/>
        <v>0.4</v>
      </c>
      <c r="R15" s="185" t="s">
        <v>466</v>
      </c>
      <c r="S15" s="187">
        <v>0</v>
      </c>
      <c r="T15" s="187">
        <v>0</v>
      </c>
      <c r="U15" s="187">
        <v>0</v>
      </c>
      <c r="V15" s="187">
        <v>0</v>
      </c>
      <c r="W15" s="186">
        <v>43388</v>
      </c>
      <c r="X15" s="187">
        <v>1</v>
      </c>
      <c r="Y15" s="187">
        <v>0</v>
      </c>
      <c r="Z15" s="187">
        <v>1</v>
      </c>
      <c r="AA15" s="187">
        <v>0</v>
      </c>
      <c r="AB15" s="187">
        <v>0</v>
      </c>
      <c r="AC15" s="187">
        <v>1</v>
      </c>
      <c r="AD15" s="187">
        <v>1</v>
      </c>
      <c r="AE15" s="185" t="s">
        <v>112</v>
      </c>
      <c r="AF15" s="185" t="s">
        <v>212</v>
      </c>
      <c r="AG15" s="185" t="s">
        <v>104</v>
      </c>
      <c r="AH15" s="185" t="s">
        <v>104</v>
      </c>
      <c r="AJ15" s="189" t="s">
        <v>115</v>
      </c>
      <c r="AK15" s="158"/>
      <c r="AL15" s="158"/>
      <c r="AM15" s="158"/>
      <c r="AN15" s="158"/>
      <c r="AO15" s="158"/>
      <c r="AP15" s="158"/>
      <c r="AQ15" s="158"/>
      <c r="AR15" s="158"/>
      <c r="AS15" s="158"/>
      <c r="AT15" s="158"/>
      <c r="AU15" s="158"/>
      <c r="AV15" s="162">
        <f t="shared" ref="AV15" si="4">SUM(AK15:AU15)</f>
        <v>0</v>
      </c>
    </row>
    <row r="16" spans="1:48" s="162" customFormat="1" ht="26.25" customHeight="1" x14ac:dyDescent="0.25">
      <c r="A16" s="162">
        <v>311</v>
      </c>
      <c r="B16" s="185" t="s">
        <v>1894</v>
      </c>
      <c r="C16" s="187" t="s">
        <v>1710</v>
      </c>
      <c r="E16" s="185" t="s">
        <v>1895</v>
      </c>
      <c r="F16" s="185" t="s">
        <v>1896</v>
      </c>
      <c r="G16" s="187">
        <v>2906</v>
      </c>
      <c r="H16" s="185" t="s">
        <v>104</v>
      </c>
      <c r="I16" s="185" t="s">
        <v>404</v>
      </c>
      <c r="J16" s="185" t="s">
        <v>104</v>
      </c>
      <c r="K16" s="185" t="s">
        <v>707</v>
      </c>
      <c r="L16" s="185" t="s">
        <v>104</v>
      </c>
      <c r="M16" s="185" t="s">
        <v>957</v>
      </c>
      <c r="N16" s="185" t="s">
        <v>111</v>
      </c>
      <c r="P16" s="187">
        <v>4</v>
      </c>
      <c r="Q16" s="239">
        <f t="shared" si="1"/>
        <v>1.6</v>
      </c>
      <c r="R16" s="185" t="s">
        <v>1897</v>
      </c>
      <c r="S16" s="187">
        <v>0</v>
      </c>
      <c r="T16" s="187">
        <v>0</v>
      </c>
      <c r="U16" s="187">
        <v>0</v>
      </c>
      <c r="V16" s="187">
        <v>0</v>
      </c>
      <c r="X16" s="187">
        <v>1</v>
      </c>
      <c r="Y16" s="187">
        <v>0</v>
      </c>
      <c r="Z16" s="187">
        <v>1</v>
      </c>
      <c r="AA16" s="187">
        <v>1</v>
      </c>
      <c r="AB16" s="187">
        <v>0</v>
      </c>
      <c r="AC16" s="187">
        <v>1</v>
      </c>
      <c r="AD16" s="187">
        <v>1</v>
      </c>
      <c r="AE16" s="185" t="s">
        <v>104</v>
      </c>
      <c r="AF16" s="185" t="s">
        <v>200</v>
      </c>
      <c r="AG16" s="185" t="s">
        <v>104</v>
      </c>
      <c r="AH16" s="185" t="s">
        <v>114</v>
      </c>
      <c r="AJ16" s="189" t="s">
        <v>115</v>
      </c>
      <c r="AK16" s="158"/>
      <c r="AL16" s="158"/>
      <c r="AM16" s="158"/>
      <c r="AN16" s="158"/>
      <c r="AO16" s="158"/>
      <c r="AP16" s="158"/>
      <c r="AQ16" s="158"/>
      <c r="AR16" s="158"/>
      <c r="AS16" s="158"/>
      <c r="AT16" s="158"/>
      <c r="AU16" s="158"/>
      <c r="AV16" s="162">
        <f t="shared" ref="AV16" si="5">SUM(AK16:AU16)</f>
        <v>0</v>
      </c>
    </row>
    <row r="17" spans="2:48" s="162" customFormat="1" ht="26.25" customHeight="1" x14ac:dyDescent="0.25">
      <c r="B17" s="197" t="s">
        <v>1875</v>
      </c>
      <c r="C17" s="184">
        <v>2018</v>
      </c>
      <c r="E17" s="197" t="s">
        <v>2036</v>
      </c>
      <c r="F17" s="197">
        <v>3127</v>
      </c>
      <c r="G17" s="184">
        <v>2940</v>
      </c>
      <c r="H17" s="197"/>
      <c r="I17" s="197">
        <v>79</v>
      </c>
      <c r="J17" s="197"/>
      <c r="K17" s="197" t="s">
        <v>707</v>
      </c>
      <c r="L17" s="197"/>
      <c r="M17" s="197" t="s">
        <v>957</v>
      </c>
      <c r="N17" s="197" t="s">
        <v>111</v>
      </c>
      <c r="P17" s="184">
        <v>45</v>
      </c>
      <c r="Q17" s="239">
        <f t="shared" si="1"/>
        <v>18</v>
      </c>
      <c r="R17" s="197" t="s">
        <v>2037</v>
      </c>
      <c r="S17" s="184">
        <v>0</v>
      </c>
      <c r="T17" s="184">
        <v>0</v>
      </c>
      <c r="U17" s="184">
        <v>45</v>
      </c>
      <c r="V17" s="184">
        <v>45</v>
      </c>
      <c r="X17" s="184">
        <v>0</v>
      </c>
      <c r="Y17" s="184">
        <v>45</v>
      </c>
      <c r="Z17" s="184">
        <v>45</v>
      </c>
      <c r="AA17" s="184">
        <v>0</v>
      </c>
      <c r="AB17" s="184"/>
      <c r="AC17" s="184"/>
      <c r="AD17" s="184"/>
      <c r="AE17" s="197"/>
      <c r="AF17" s="197"/>
      <c r="AG17" s="197">
        <v>0</v>
      </c>
      <c r="AH17" s="197" t="s">
        <v>114</v>
      </c>
      <c r="AJ17" s="209" t="s">
        <v>115</v>
      </c>
      <c r="AK17" s="199"/>
      <c r="AL17" s="199"/>
      <c r="AM17" s="199"/>
      <c r="AN17" s="199"/>
      <c r="AO17" s="199"/>
      <c r="AP17" s="199"/>
      <c r="AQ17" s="199"/>
      <c r="AR17" s="199"/>
      <c r="AS17" s="199"/>
      <c r="AT17" s="199"/>
      <c r="AU17" s="199"/>
    </row>
    <row r="18" spans="2:48" ht="29.25" customHeight="1" x14ac:dyDescent="0.25">
      <c r="Q18" s="234"/>
      <c r="AJ18" s="205" t="s">
        <v>2018</v>
      </c>
      <c r="AK18" s="206">
        <v>40</v>
      </c>
      <c r="AL18" s="206">
        <v>40</v>
      </c>
      <c r="AM18" s="206">
        <v>40</v>
      </c>
      <c r="AN18" s="206">
        <v>0</v>
      </c>
      <c r="AO18" s="206">
        <v>0</v>
      </c>
      <c r="AP18" s="206">
        <v>0</v>
      </c>
      <c r="AQ18" s="206">
        <v>0</v>
      </c>
      <c r="AR18" s="206">
        <v>0</v>
      </c>
      <c r="AS18" s="206">
        <v>0</v>
      </c>
      <c r="AT18" s="206">
        <v>0</v>
      </c>
      <c r="AU18" s="206">
        <v>0</v>
      </c>
      <c r="AV18" s="215">
        <f>SUM(AK18:AU18)</f>
        <v>120</v>
      </c>
    </row>
    <row r="19" spans="2:48" ht="15" customHeight="1" x14ac:dyDescent="0.25">
      <c r="O19" s="169"/>
      <c r="P19" s="169" t="s">
        <v>18</v>
      </c>
      <c r="Q19" s="233">
        <f>SUM(Q5:Q17)</f>
        <v>119.60000000000001</v>
      </c>
    </row>
  </sheetData>
  <sheetProtection password="C2A5" sheet="1" objects="1" scenarios="1"/>
  <pageMargins left="0.23622047244094491" right="0.23622047244094491" top="0.74803149606299213" bottom="0.74803149606299213" header="0.31496062992125984" footer="0.31496062992125984"/>
  <pageSetup paperSize="8" scale="48" fitToHeight="0" orientation="landscape" r:id="rId1"/>
  <headerFooter>
    <oddFooter>&amp;C&amp;P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'Supply by Village'!$A$1:$A$38</xm:f>
          </x14:formula1>
          <xm:sqref>K1:K2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26"/>
  <sheetViews>
    <sheetView topLeftCell="A2" zoomScaleNormal="100" workbookViewId="0">
      <pane xSplit="26550" topLeftCell="Z1"/>
      <selection activeCell="E40" sqref="E40"/>
      <selection pane="topRight" activeCell="P32" sqref="N32:P44"/>
    </sheetView>
  </sheetViews>
  <sheetFormatPr defaultRowHeight="15" x14ac:dyDescent="0.25"/>
  <cols>
    <col min="1" max="1" width="11.28515625" customWidth="1"/>
    <col min="2" max="2" width="37" customWidth="1"/>
    <col min="3" max="3" width="12" customWidth="1"/>
    <col min="4" max="5" width="9.140625" style="16"/>
    <col min="8" max="8" width="12.140625" customWidth="1"/>
    <col min="9" max="9" width="11.5703125" customWidth="1"/>
    <col min="23" max="23" width="18.7109375" hidden="1" customWidth="1"/>
    <col min="24" max="24" width="0" hidden="1" customWidth="1"/>
    <col min="25" max="25" width="13.42578125" customWidth="1"/>
  </cols>
  <sheetData>
    <row r="1" spans="1:23" s="14" customFormat="1" ht="21" x14ac:dyDescent="0.35">
      <c r="A1" s="52" t="s">
        <v>1566</v>
      </c>
      <c r="D1" s="16"/>
      <c r="E1" s="16"/>
    </row>
    <row r="2" spans="1:23" s="1" customFormat="1" x14ac:dyDescent="0.25">
      <c r="A2" s="77" t="s">
        <v>46</v>
      </c>
      <c r="B2" s="77"/>
      <c r="C2" s="77" t="s">
        <v>18</v>
      </c>
      <c r="D2" s="77" t="s">
        <v>0</v>
      </c>
      <c r="E2" s="77" t="s">
        <v>1</v>
      </c>
      <c r="F2" s="77" t="s">
        <v>2</v>
      </c>
      <c r="G2" s="77" t="s">
        <v>3</v>
      </c>
      <c r="H2" s="77" t="s">
        <v>4</v>
      </c>
      <c r="I2" s="77" t="s">
        <v>5</v>
      </c>
      <c r="J2" s="77" t="s">
        <v>6</v>
      </c>
      <c r="K2" s="77" t="s">
        <v>7</v>
      </c>
      <c r="L2" s="77" t="s">
        <v>8</v>
      </c>
      <c r="M2" s="77" t="s">
        <v>9</v>
      </c>
      <c r="N2" s="77" t="s">
        <v>10</v>
      </c>
      <c r="O2" s="77" t="s">
        <v>11</v>
      </c>
      <c r="P2" s="77" t="s">
        <v>12</v>
      </c>
      <c r="Q2" s="77" t="s">
        <v>13</v>
      </c>
      <c r="R2" s="77" t="s">
        <v>14</v>
      </c>
      <c r="S2" s="77" t="s">
        <v>15</v>
      </c>
      <c r="T2" s="77" t="s">
        <v>16</v>
      </c>
      <c r="U2" s="77" t="s">
        <v>17</v>
      </c>
      <c r="V2" s="77" t="s">
        <v>18</v>
      </c>
      <c r="W2" s="17" t="s">
        <v>871</v>
      </c>
    </row>
    <row r="3" spans="1:23" s="43" customFormat="1" x14ac:dyDescent="0.25">
      <c r="A3" s="76" t="s">
        <v>47</v>
      </c>
      <c r="B3" s="76" t="s">
        <v>2041</v>
      </c>
      <c r="C3" s="76">
        <v>9</v>
      </c>
      <c r="D3" s="76">
        <v>0</v>
      </c>
      <c r="E3" s="76">
        <v>0</v>
      </c>
      <c r="F3" s="76">
        <v>0</v>
      </c>
      <c r="G3" s="76">
        <v>0</v>
      </c>
      <c r="H3" s="76">
        <v>0</v>
      </c>
      <c r="I3" s="76">
        <v>0</v>
      </c>
      <c r="J3" s="76">
        <v>0</v>
      </c>
      <c r="K3" s="76">
        <v>0</v>
      </c>
      <c r="L3" s="76">
        <v>9</v>
      </c>
      <c r="M3" s="76">
        <v>0</v>
      </c>
      <c r="N3" s="76">
        <v>0</v>
      </c>
      <c r="O3" s="76">
        <v>0</v>
      </c>
      <c r="P3" s="76">
        <v>0</v>
      </c>
      <c r="Q3" s="76">
        <v>0</v>
      </c>
      <c r="R3" s="76">
        <v>0</v>
      </c>
      <c r="S3" s="76">
        <v>0</v>
      </c>
      <c r="T3" s="76">
        <v>0</v>
      </c>
      <c r="U3" s="76">
        <v>0</v>
      </c>
      <c r="V3" s="76">
        <f t="shared" ref="V3:V13" si="0">SUM(F3:U3)</f>
        <v>9</v>
      </c>
      <c r="W3" s="43" t="s">
        <v>864</v>
      </c>
    </row>
    <row r="4" spans="1:23" s="43" customFormat="1" x14ac:dyDescent="0.25">
      <c r="A4" s="76" t="s">
        <v>48</v>
      </c>
      <c r="B4" s="76" t="s">
        <v>20</v>
      </c>
      <c r="C4" s="76">
        <v>10</v>
      </c>
      <c r="D4" s="76">
        <v>0</v>
      </c>
      <c r="E4" s="76">
        <v>0</v>
      </c>
      <c r="F4" s="76">
        <v>0</v>
      </c>
      <c r="G4" s="76">
        <v>0</v>
      </c>
      <c r="H4" s="76">
        <v>0</v>
      </c>
      <c r="I4" s="76">
        <v>0</v>
      </c>
      <c r="J4" s="76">
        <v>0</v>
      </c>
      <c r="K4" s="76">
        <v>0</v>
      </c>
      <c r="L4" s="76">
        <v>0</v>
      </c>
      <c r="M4" s="76">
        <v>0</v>
      </c>
      <c r="N4" s="76">
        <v>0</v>
      </c>
      <c r="O4" s="76">
        <v>0</v>
      </c>
      <c r="P4" s="76">
        <v>0</v>
      </c>
      <c r="Q4" s="76">
        <v>0</v>
      </c>
      <c r="R4" s="76">
        <v>0</v>
      </c>
      <c r="S4" s="76">
        <v>5</v>
      </c>
      <c r="T4" s="76">
        <v>0</v>
      </c>
      <c r="U4" s="76">
        <v>5</v>
      </c>
      <c r="V4" s="76">
        <f t="shared" si="0"/>
        <v>10</v>
      </c>
      <c r="W4" s="43" t="s">
        <v>864</v>
      </c>
    </row>
    <row r="5" spans="1:23" s="44" customFormat="1" x14ac:dyDescent="0.25">
      <c r="A5" s="78" t="s">
        <v>49</v>
      </c>
      <c r="B5" s="78" t="s">
        <v>1562</v>
      </c>
      <c r="C5" s="78">
        <v>20</v>
      </c>
      <c r="D5" s="78">
        <v>0</v>
      </c>
      <c r="E5" s="78">
        <v>0</v>
      </c>
      <c r="F5" s="78">
        <v>0</v>
      </c>
      <c r="G5" s="78">
        <v>0</v>
      </c>
      <c r="H5" s="78">
        <v>0</v>
      </c>
      <c r="I5" s="78">
        <v>0</v>
      </c>
      <c r="J5" s="78">
        <v>0</v>
      </c>
      <c r="K5" s="78">
        <v>0</v>
      </c>
      <c r="L5" s="78">
        <v>0</v>
      </c>
      <c r="M5" s="78">
        <v>0</v>
      </c>
      <c r="N5" s="78">
        <v>0</v>
      </c>
      <c r="O5" s="78">
        <v>0</v>
      </c>
      <c r="P5" s="78">
        <v>0</v>
      </c>
      <c r="Q5" s="78">
        <v>0</v>
      </c>
      <c r="R5" s="78">
        <v>0</v>
      </c>
      <c r="S5" s="78">
        <v>0</v>
      </c>
      <c r="T5" s="78">
        <v>10</v>
      </c>
      <c r="U5" s="78">
        <v>10</v>
      </c>
      <c r="V5" s="78">
        <f t="shared" si="0"/>
        <v>20</v>
      </c>
      <c r="W5" s="43" t="s">
        <v>864</v>
      </c>
    </row>
    <row r="6" spans="1:23" s="43" customFormat="1" x14ac:dyDescent="0.25">
      <c r="A6" s="76" t="s">
        <v>50</v>
      </c>
      <c r="B6" s="76" t="s">
        <v>21</v>
      </c>
      <c r="C6" s="76">
        <v>13</v>
      </c>
      <c r="D6" s="76">
        <v>0</v>
      </c>
      <c r="E6" s="76">
        <v>0</v>
      </c>
      <c r="F6" s="76">
        <v>0</v>
      </c>
      <c r="G6" s="76">
        <v>0</v>
      </c>
      <c r="H6" s="76">
        <v>0</v>
      </c>
      <c r="I6" s="76">
        <v>0</v>
      </c>
      <c r="J6" s="76">
        <v>0</v>
      </c>
      <c r="K6" s="76">
        <v>0</v>
      </c>
      <c r="L6" s="76">
        <v>13</v>
      </c>
      <c r="M6" s="76">
        <v>0</v>
      </c>
      <c r="N6" s="76">
        <v>0</v>
      </c>
      <c r="O6" s="76">
        <v>0</v>
      </c>
      <c r="P6" s="76">
        <v>0</v>
      </c>
      <c r="Q6" s="76">
        <v>0</v>
      </c>
      <c r="R6" s="76">
        <v>0</v>
      </c>
      <c r="S6" s="76">
        <v>0</v>
      </c>
      <c r="T6" s="76">
        <v>0</v>
      </c>
      <c r="U6" s="76">
        <v>0</v>
      </c>
      <c r="V6" s="76">
        <f t="shared" si="0"/>
        <v>13</v>
      </c>
      <c r="W6" s="43" t="s">
        <v>864</v>
      </c>
    </row>
    <row r="7" spans="1:23" s="43" customFormat="1" x14ac:dyDescent="0.25">
      <c r="A7" s="76" t="s">
        <v>51</v>
      </c>
      <c r="B7" s="76" t="s">
        <v>22</v>
      </c>
      <c r="C7" s="76">
        <v>5</v>
      </c>
      <c r="D7" s="76">
        <v>0</v>
      </c>
      <c r="E7" s="76">
        <v>0</v>
      </c>
      <c r="F7" s="76">
        <v>0</v>
      </c>
      <c r="G7" s="76">
        <v>0</v>
      </c>
      <c r="H7" s="76">
        <v>0</v>
      </c>
      <c r="I7" s="76">
        <v>0</v>
      </c>
      <c r="J7" s="76">
        <v>0</v>
      </c>
      <c r="K7" s="76">
        <v>5</v>
      </c>
      <c r="L7" s="76">
        <v>0</v>
      </c>
      <c r="M7" s="76">
        <v>0</v>
      </c>
      <c r="N7" s="76">
        <v>0</v>
      </c>
      <c r="O7" s="76">
        <v>0</v>
      </c>
      <c r="P7" s="76">
        <v>0</v>
      </c>
      <c r="Q7" s="76">
        <v>0</v>
      </c>
      <c r="R7" s="76">
        <v>0</v>
      </c>
      <c r="S7" s="76">
        <v>0</v>
      </c>
      <c r="T7" s="76">
        <v>0</v>
      </c>
      <c r="U7" s="76">
        <v>0</v>
      </c>
      <c r="V7" s="76">
        <f t="shared" si="0"/>
        <v>5</v>
      </c>
      <c r="W7" s="43" t="s">
        <v>864</v>
      </c>
    </row>
    <row r="8" spans="1:23" s="43" customFormat="1" x14ac:dyDescent="0.25">
      <c r="A8" s="76" t="s">
        <v>52</v>
      </c>
      <c r="B8" s="76" t="s">
        <v>2042</v>
      </c>
      <c r="C8" s="76">
        <v>6</v>
      </c>
      <c r="D8" s="76">
        <v>0</v>
      </c>
      <c r="E8" s="76">
        <v>0</v>
      </c>
      <c r="F8" s="76">
        <v>0</v>
      </c>
      <c r="G8" s="76">
        <v>0</v>
      </c>
      <c r="H8" s="76">
        <v>0</v>
      </c>
      <c r="I8" s="76">
        <v>0</v>
      </c>
      <c r="J8" s="76">
        <v>0</v>
      </c>
      <c r="K8" s="76">
        <v>0</v>
      </c>
      <c r="L8" s="76">
        <v>0</v>
      </c>
      <c r="M8" s="76">
        <v>6</v>
      </c>
      <c r="N8" s="76">
        <v>0</v>
      </c>
      <c r="O8" s="76">
        <v>0</v>
      </c>
      <c r="P8" s="76">
        <v>0</v>
      </c>
      <c r="Q8" s="76">
        <v>0</v>
      </c>
      <c r="R8" s="76">
        <v>0</v>
      </c>
      <c r="S8" s="76">
        <v>0</v>
      </c>
      <c r="T8" s="76">
        <v>0</v>
      </c>
      <c r="U8" s="76">
        <v>0</v>
      </c>
      <c r="V8" s="76">
        <f t="shared" si="0"/>
        <v>6</v>
      </c>
      <c r="W8" s="43" t="s">
        <v>864</v>
      </c>
    </row>
    <row r="9" spans="1:23" s="43" customFormat="1" x14ac:dyDescent="0.25">
      <c r="A9" s="76" t="s">
        <v>53</v>
      </c>
      <c r="B9" s="76" t="s">
        <v>23</v>
      </c>
      <c r="C9" s="76">
        <v>5</v>
      </c>
      <c r="D9" s="76">
        <v>0</v>
      </c>
      <c r="E9" s="76">
        <v>0</v>
      </c>
      <c r="F9" s="76">
        <v>0</v>
      </c>
      <c r="G9" s="76">
        <v>0</v>
      </c>
      <c r="H9" s="76">
        <v>0</v>
      </c>
      <c r="I9" s="76">
        <v>0</v>
      </c>
      <c r="J9" s="76">
        <v>0</v>
      </c>
      <c r="K9" s="76">
        <v>0</v>
      </c>
      <c r="L9" s="76">
        <v>0</v>
      </c>
      <c r="M9" s="76">
        <v>0</v>
      </c>
      <c r="N9" s="76">
        <v>0</v>
      </c>
      <c r="O9" s="76">
        <v>0</v>
      </c>
      <c r="P9" s="76">
        <v>0</v>
      </c>
      <c r="Q9" s="76">
        <v>0</v>
      </c>
      <c r="R9" s="76">
        <v>5</v>
      </c>
      <c r="S9" s="76">
        <v>0</v>
      </c>
      <c r="T9" s="76">
        <v>0</v>
      </c>
      <c r="U9" s="76">
        <v>0</v>
      </c>
      <c r="V9" s="76">
        <f t="shared" si="0"/>
        <v>5</v>
      </c>
      <c r="W9" s="43" t="s">
        <v>869</v>
      </c>
    </row>
    <row r="10" spans="1:23" s="43" customFormat="1" x14ac:dyDescent="0.25">
      <c r="A10" s="76" t="s">
        <v>54</v>
      </c>
      <c r="B10" s="76" t="s">
        <v>45</v>
      </c>
      <c r="C10" s="76">
        <v>20</v>
      </c>
      <c r="D10" s="76">
        <v>0</v>
      </c>
      <c r="E10" s="76">
        <v>0</v>
      </c>
      <c r="F10" s="76">
        <v>0</v>
      </c>
      <c r="G10" s="76">
        <v>0</v>
      </c>
      <c r="H10" s="76">
        <v>0</v>
      </c>
      <c r="I10" s="76">
        <v>0</v>
      </c>
      <c r="J10" s="76">
        <v>0</v>
      </c>
      <c r="K10" s="76">
        <v>0</v>
      </c>
      <c r="L10" s="76">
        <v>0</v>
      </c>
      <c r="M10" s="76">
        <v>20</v>
      </c>
      <c r="N10" s="76">
        <v>0</v>
      </c>
      <c r="O10" s="76">
        <v>0</v>
      </c>
      <c r="P10" s="76">
        <v>0</v>
      </c>
      <c r="Q10" s="76">
        <v>0</v>
      </c>
      <c r="R10" s="76">
        <v>0</v>
      </c>
      <c r="S10" s="76">
        <v>0</v>
      </c>
      <c r="T10" s="76">
        <v>0</v>
      </c>
      <c r="U10" s="76">
        <v>0</v>
      </c>
      <c r="V10" s="76">
        <f t="shared" si="0"/>
        <v>20</v>
      </c>
      <c r="W10" s="43" t="s">
        <v>864</v>
      </c>
    </row>
    <row r="11" spans="1:23" s="44" customFormat="1" x14ac:dyDescent="0.25">
      <c r="A11" s="78" t="s">
        <v>60</v>
      </c>
      <c r="B11" s="78" t="s">
        <v>2040</v>
      </c>
      <c r="C11" s="78">
        <v>42</v>
      </c>
      <c r="D11" s="76">
        <v>0</v>
      </c>
      <c r="E11" s="76">
        <v>0</v>
      </c>
      <c r="F11" s="78">
        <v>0</v>
      </c>
      <c r="G11" s="78">
        <v>0</v>
      </c>
      <c r="H11" s="78">
        <v>0</v>
      </c>
      <c r="I11" s="78">
        <v>0</v>
      </c>
      <c r="J11" s="78">
        <v>0</v>
      </c>
      <c r="K11" s="89">
        <v>0</v>
      </c>
      <c r="L11" s="89">
        <v>20</v>
      </c>
      <c r="M11" s="89">
        <v>22</v>
      </c>
      <c r="N11" s="89">
        <v>0</v>
      </c>
      <c r="O11" s="78">
        <v>0</v>
      </c>
      <c r="P11" s="78">
        <v>0</v>
      </c>
      <c r="Q11" s="78">
        <v>0</v>
      </c>
      <c r="R11" s="78">
        <v>0</v>
      </c>
      <c r="S11" s="78">
        <v>0</v>
      </c>
      <c r="T11" s="78">
        <v>0</v>
      </c>
      <c r="U11" s="78">
        <v>0</v>
      </c>
      <c r="V11" s="78">
        <f t="shared" si="0"/>
        <v>42</v>
      </c>
      <c r="W11" s="43" t="s">
        <v>864</v>
      </c>
    </row>
    <row r="12" spans="1:23" s="16" customFormat="1" x14ac:dyDescent="0.25">
      <c r="A12" s="78" t="s">
        <v>77</v>
      </c>
      <c r="B12" s="79" t="s">
        <v>2043</v>
      </c>
      <c r="C12" s="78">
        <v>35</v>
      </c>
      <c r="D12" s="76">
        <v>0</v>
      </c>
      <c r="E12" s="76">
        <v>0</v>
      </c>
      <c r="F12" s="78">
        <v>0</v>
      </c>
      <c r="G12" s="78">
        <v>0</v>
      </c>
      <c r="H12" s="78">
        <v>0</v>
      </c>
      <c r="I12" s="78">
        <v>0</v>
      </c>
      <c r="J12" s="78">
        <v>0</v>
      </c>
      <c r="K12" s="78">
        <v>0</v>
      </c>
      <c r="L12" s="78">
        <v>0</v>
      </c>
      <c r="M12" s="78">
        <v>0</v>
      </c>
      <c r="N12" s="78">
        <v>0</v>
      </c>
      <c r="O12" s="78">
        <v>0</v>
      </c>
      <c r="P12" s="78">
        <v>0</v>
      </c>
      <c r="Q12" s="78">
        <v>0</v>
      </c>
      <c r="R12" s="78">
        <v>0</v>
      </c>
      <c r="S12" s="76">
        <v>15</v>
      </c>
      <c r="T12" s="76">
        <v>20</v>
      </c>
      <c r="U12" s="78">
        <v>0</v>
      </c>
      <c r="V12" s="78">
        <f t="shared" si="0"/>
        <v>35</v>
      </c>
      <c r="W12" s="43" t="s">
        <v>864</v>
      </c>
    </row>
    <row r="13" spans="1:23" s="16" customFormat="1" x14ac:dyDescent="0.25">
      <c r="A13" s="78" t="s">
        <v>78</v>
      </c>
      <c r="B13" s="78" t="s">
        <v>76</v>
      </c>
      <c r="C13" s="78">
        <v>40</v>
      </c>
      <c r="D13" s="76">
        <v>0</v>
      </c>
      <c r="E13" s="76">
        <v>0</v>
      </c>
      <c r="F13" s="78">
        <v>0</v>
      </c>
      <c r="G13" s="78">
        <v>0</v>
      </c>
      <c r="H13" s="78">
        <v>0</v>
      </c>
      <c r="I13" s="78">
        <v>0</v>
      </c>
      <c r="J13" s="78">
        <v>0</v>
      </c>
      <c r="K13" s="111">
        <v>0</v>
      </c>
      <c r="L13" s="78">
        <v>0</v>
      </c>
      <c r="M13" s="74">
        <v>40</v>
      </c>
      <c r="N13" s="78">
        <v>0</v>
      </c>
      <c r="O13" s="78">
        <v>0</v>
      </c>
      <c r="P13" s="78">
        <v>0</v>
      </c>
      <c r="Q13" s="78">
        <v>0</v>
      </c>
      <c r="R13" s="78">
        <v>0</v>
      </c>
      <c r="S13" s="78">
        <v>0</v>
      </c>
      <c r="T13" s="78">
        <v>0</v>
      </c>
      <c r="U13" s="78">
        <v>0</v>
      </c>
      <c r="V13" s="78">
        <f t="shared" si="0"/>
        <v>40</v>
      </c>
      <c r="W13" s="43" t="s">
        <v>864</v>
      </c>
    </row>
    <row r="14" spans="1:23" s="20" customFormat="1" x14ac:dyDescent="0.25">
      <c r="A14" s="80"/>
      <c r="B14" s="81" t="s">
        <v>18</v>
      </c>
      <c r="C14" s="81">
        <f t="shared" ref="C14:V14" si="1">SUM(C3:C13)</f>
        <v>205</v>
      </c>
      <c r="D14" s="81">
        <f t="shared" si="1"/>
        <v>0</v>
      </c>
      <c r="E14" s="81">
        <f t="shared" si="1"/>
        <v>0</v>
      </c>
      <c r="F14" s="81">
        <f t="shared" si="1"/>
        <v>0</v>
      </c>
      <c r="G14" s="81">
        <f t="shared" si="1"/>
        <v>0</v>
      </c>
      <c r="H14" s="81">
        <f t="shared" si="1"/>
        <v>0</v>
      </c>
      <c r="I14" s="81">
        <f t="shared" si="1"/>
        <v>0</v>
      </c>
      <c r="J14" s="81">
        <f t="shared" si="1"/>
        <v>0</v>
      </c>
      <c r="K14" s="81">
        <f t="shared" si="1"/>
        <v>5</v>
      </c>
      <c r="L14" s="81">
        <f t="shared" si="1"/>
        <v>42</v>
      </c>
      <c r="M14" s="81">
        <f t="shared" si="1"/>
        <v>88</v>
      </c>
      <c r="N14" s="81">
        <f t="shared" si="1"/>
        <v>0</v>
      </c>
      <c r="O14" s="81">
        <f t="shared" si="1"/>
        <v>0</v>
      </c>
      <c r="P14" s="81">
        <f t="shared" si="1"/>
        <v>0</v>
      </c>
      <c r="Q14" s="81">
        <f t="shared" si="1"/>
        <v>0</v>
      </c>
      <c r="R14" s="81">
        <f t="shared" si="1"/>
        <v>5</v>
      </c>
      <c r="S14" s="81">
        <f t="shared" si="1"/>
        <v>20</v>
      </c>
      <c r="T14" s="81">
        <f t="shared" si="1"/>
        <v>30</v>
      </c>
      <c r="U14" s="81">
        <f t="shared" si="1"/>
        <v>15</v>
      </c>
      <c r="V14" s="81">
        <f t="shared" si="1"/>
        <v>205</v>
      </c>
    </row>
    <row r="15" spans="1:23" s="16" customFormat="1" x14ac:dyDescent="0.25">
      <c r="A15" s="74"/>
      <c r="B15" s="81" t="s">
        <v>61</v>
      </c>
      <c r="C15" s="82">
        <f>C14*0.9</f>
        <v>184.5</v>
      </c>
      <c r="D15" s="82">
        <f>D14</f>
        <v>0</v>
      </c>
      <c r="E15" s="82">
        <f t="shared" ref="E15:J15" si="2">E14</f>
        <v>0</v>
      </c>
      <c r="F15" s="82">
        <f t="shared" si="2"/>
        <v>0</v>
      </c>
      <c r="G15" s="82">
        <f t="shared" si="2"/>
        <v>0</v>
      </c>
      <c r="H15" s="82">
        <f t="shared" si="2"/>
        <v>0</v>
      </c>
      <c r="I15" s="82">
        <f t="shared" si="2"/>
        <v>0</v>
      </c>
      <c r="J15" s="82">
        <f t="shared" si="2"/>
        <v>0</v>
      </c>
      <c r="K15" s="82">
        <f t="shared" ref="K15:V15" si="3">K14*0.9</f>
        <v>4.5</v>
      </c>
      <c r="L15" s="82">
        <f t="shared" si="3"/>
        <v>37.800000000000004</v>
      </c>
      <c r="M15" s="82">
        <f t="shared" si="3"/>
        <v>79.2</v>
      </c>
      <c r="N15" s="82">
        <f>N14</f>
        <v>0</v>
      </c>
      <c r="O15" s="82">
        <f t="shared" ref="O15:Q15" si="4">O14</f>
        <v>0</v>
      </c>
      <c r="P15" s="82">
        <f t="shared" si="4"/>
        <v>0</v>
      </c>
      <c r="Q15" s="82">
        <f t="shared" si="4"/>
        <v>0</v>
      </c>
      <c r="R15" s="82">
        <f t="shared" si="3"/>
        <v>4.5</v>
      </c>
      <c r="S15" s="82">
        <f t="shared" si="3"/>
        <v>18</v>
      </c>
      <c r="T15" s="82">
        <f t="shared" si="3"/>
        <v>27</v>
      </c>
      <c r="U15" s="82">
        <f t="shared" si="3"/>
        <v>13.5</v>
      </c>
      <c r="V15" s="82">
        <f t="shared" si="3"/>
        <v>184.5</v>
      </c>
    </row>
    <row r="16" spans="1:23" s="16" customFormat="1" x14ac:dyDescent="0.25">
      <c r="B16" s="19"/>
      <c r="C16" s="19"/>
      <c r="D16" s="19"/>
      <c r="E16" s="19"/>
    </row>
    <row r="17" spans="2:25" s="16" customFormat="1" x14ac:dyDescent="0.25">
      <c r="B17" s="19"/>
      <c r="C17" s="19"/>
      <c r="D17" s="19"/>
      <c r="E17" s="19"/>
    </row>
    <row r="18" spans="2:25" s="1" customFormat="1" x14ac:dyDescent="0.25">
      <c r="D18" s="17"/>
      <c r="E18" s="17"/>
      <c r="J18" s="18"/>
    </row>
    <row r="19" spans="2:25" x14ac:dyDescent="0.25">
      <c r="B19" s="135"/>
      <c r="J19" s="106"/>
      <c r="W19" s="17"/>
      <c r="X19" s="17"/>
      <c r="Y19" s="17"/>
    </row>
    <row r="20" spans="2:25" x14ac:dyDescent="0.25">
      <c r="W20" s="2"/>
      <c r="Y20" s="10"/>
    </row>
    <row r="21" spans="2:25" x14ac:dyDescent="0.25">
      <c r="H21" s="16"/>
      <c r="W21" s="2"/>
      <c r="Y21" s="10"/>
    </row>
    <row r="22" spans="2:25" x14ac:dyDescent="0.25">
      <c r="H22" s="58"/>
      <c r="I22" s="56"/>
      <c r="W22" s="2"/>
      <c r="Y22" s="10"/>
    </row>
    <row r="23" spans="2:25" x14ac:dyDescent="0.25">
      <c r="H23" s="58"/>
      <c r="I23" s="56"/>
      <c r="W23" s="2"/>
      <c r="Y23" s="10"/>
    </row>
    <row r="24" spans="2:25" x14ac:dyDescent="0.25">
      <c r="H24" s="58"/>
      <c r="I24" s="56"/>
      <c r="W24" s="2"/>
      <c r="Y24" s="10"/>
    </row>
    <row r="25" spans="2:25" x14ac:dyDescent="0.25">
      <c r="H25" s="58"/>
      <c r="I25" s="56"/>
      <c r="W25" s="2"/>
      <c r="Y25" s="10"/>
    </row>
    <row r="26" spans="2:25" x14ac:dyDescent="0.25">
      <c r="X26" s="17"/>
      <c r="Y26" s="18"/>
    </row>
  </sheetData>
  <sheetProtection password="C2A5" sheet="1" objects="1" scenarios="1"/>
  <pageMargins left="0.23622047244094491" right="0.23622047244094491" top="0.74803149606299213" bottom="0.74803149606299213" header="0.31496062992125984" footer="0.31496062992125984"/>
  <pageSetup paperSize="8" scale="83" fitToHeight="0" orientation="landscape"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W24"/>
  <sheetViews>
    <sheetView workbookViewId="0">
      <selection activeCell="A22" sqref="A22"/>
    </sheetView>
  </sheetViews>
  <sheetFormatPr defaultRowHeight="15" x14ac:dyDescent="0.25"/>
  <cols>
    <col min="1" max="1" width="15.5703125" customWidth="1"/>
    <col min="2" max="2" width="13.5703125" customWidth="1"/>
    <col min="3" max="3" width="8" customWidth="1"/>
    <col min="4" max="4" width="7.85546875" customWidth="1"/>
    <col min="5" max="5" width="7.7109375" customWidth="1"/>
    <col min="6" max="6" width="8" customWidth="1"/>
    <col min="7" max="7" width="8.5703125" customWidth="1"/>
    <col min="8" max="8" width="8.140625" customWidth="1"/>
    <col min="9" max="9" width="7.85546875" customWidth="1"/>
    <col min="10" max="11" width="8.140625" customWidth="1"/>
    <col min="12" max="13" width="8" customWidth="1"/>
    <col min="14" max="14" width="8.140625" customWidth="1"/>
  </cols>
  <sheetData>
    <row r="1" spans="1:23" ht="21" x14ac:dyDescent="0.35">
      <c r="A1" s="52" t="s">
        <v>1567</v>
      </c>
      <c r="B1" s="1"/>
      <c r="C1" s="1"/>
    </row>
    <row r="2" spans="1:23" s="2" customFormat="1" ht="30" x14ac:dyDescent="0.25">
      <c r="A2" s="73" t="s">
        <v>41</v>
      </c>
      <c r="B2" s="73" t="s">
        <v>59</v>
      </c>
      <c r="C2" s="73" t="s">
        <v>0</v>
      </c>
      <c r="D2" s="73" t="s">
        <v>1</v>
      </c>
      <c r="E2" s="73" t="s">
        <v>2</v>
      </c>
      <c r="F2" s="73" t="s">
        <v>3</v>
      </c>
      <c r="G2" s="73" t="s">
        <v>4</v>
      </c>
      <c r="H2" s="83" t="s">
        <v>5</v>
      </c>
      <c r="I2" s="83" t="s">
        <v>6</v>
      </c>
      <c r="J2" s="83" t="s">
        <v>7</v>
      </c>
      <c r="K2" s="73" t="s">
        <v>8</v>
      </c>
      <c r="L2" s="73" t="s">
        <v>9</v>
      </c>
      <c r="M2" s="73" t="s">
        <v>10</v>
      </c>
      <c r="N2" s="73" t="s">
        <v>55</v>
      </c>
      <c r="O2" s="73" t="s">
        <v>12</v>
      </c>
      <c r="P2" s="73" t="s">
        <v>13</v>
      </c>
      <c r="Q2" s="73" t="s">
        <v>14</v>
      </c>
      <c r="R2" s="73" t="s">
        <v>15</v>
      </c>
      <c r="S2" s="73" t="s">
        <v>16</v>
      </c>
      <c r="T2" s="73" t="s">
        <v>17</v>
      </c>
      <c r="U2" s="73"/>
    </row>
    <row r="3" spans="1:23" x14ac:dyDescent="0.25">
      <c r="A3" s="74" t="s">
        <v>4</v>
      </c>
      <c r="B3" s="74">
        <v>0</v>
      </c>
      <c r="C3" s="74">
        <v>0</v>
      </c>
      <c r="D3" s="74">
        <v>0</v>
      </c>
      <c r="E3" s="74">
        <v>0</v>
      </c>
      <c r="F3" s="74">
        <v>0</v>
      </c>
      <c r="G3" s="84">
        <f>J21*B3</f>
        <v>0</v>
      </c>
      <c r="H3" s="85">
        <f>J22*B3</f>
        <v>0</v>
      </c>
      <c r="I3" s="85">
        <f>J23*B3</f>
        <v>0</v>
      </c>
      <c r="J3" s="76">
        <v>0</v>
      </c>
      <c r="K3" s="74">
        <v>0</v>
      </c>
      <c r="L3" s="74">
        <v>0</v>
      </c>
      <c r="M3" s="74">
        <v>0</v>
      </c>
      <c r="N3" s="74">
        <v>0</v>
      </c>
      <c r="O3" s="74">
        <v>0</v>
      </c>
      <c r="P3" s="74">
        <v>0</v>
      </c>
      <c r="Q3" s="74">
        <v>0</v>
      </c>
      <c r="R3" s="74">
        <v>0</v>
      </c>
      <c r="S3" s="74">
        <v>0</v>
      </c>
      <c r="T3" s="74">
        <v>0</v>
      </c>
      <c r="U3" s="74">
        <f t="shared" ref="U3:U16" si="0">SUM(E3:T3)</f>
        <v>0</v>
      </c>
    </row>
    <row r="4" spans="1:23" x14ac:dyDescent="0.25">
      <c r="A4" s="74" t="s">
        <v>5</v>
      </c>
      <c r="B4" s="74">
        <v>0</v>
      </c>
      <c r="C4" s="74">
        <v>0</v>
      </c>
      <c r="D4" s="74">
        <v>0</v>
      </c>
      <c r="E4" s="74">
        <v>0</v>
      </c>
      <c r="F4" s="74">
        <v>0</v>
      </c>
      <c r="G4" s="74">
        <v>0</v>
      </c>
      <c r="H4" s="76">
        <v>0</v>
      </c>
      <c r="I4" s="76">
        <v>0</v>
      </c>
      <c r="J4" s="76">
        <v>0</v>
      </c>
      <c r="K4" s="74">
        <v>0</v>
      </c>
      <c r="L4" s="74">
        <v>0</v>
      </c>
      <c r="M4" s="74">
        <v>0</v>
      </c>
      <c r="N4" s="74">
        <v>0</v>
      </c>
      <c r="O4" s="74">
        <v>0</v>
      </c>
      <c r="P4" s="74">
        <v>0</v>
      </c>
      <c r="Q4" s="74">
        <v>0</v>
      </c>
      <c r="R4" s="74">
        <v>0</v>
      </c>
      <c r="S4" s="74">
        <v>0</v>
      </c>
      <c r="T4" s="74">
        <v>0</v>
      </c>
      <c r="U4" s="74">
        <f t="shared" si="0"/>
        <v>0</v>
      </c>
    </row>
    <row r="5" spans="1:23" x14ac:dyDescent="0.25">
      <c r="A5" s="74" t="s">
        <v>6</v>
      </c>
      <c r="B5" s="74">
        <v>0</v>
      </c>
      <c r="C5" s="74">
        <v>0</v>
      </c>
      <c r="D5" s="74">
        <v>0</v>
      </c>
      <c r="E5" s="74">
        <v>0</v>
      </c>
      <c r="F5" s="74">
        <v>0</v>
      </c>
      <c r="G5" s="74">
        <v>0</v>
      </c>
      <c r="H5" s="76">
        <v>0</v>
      </c>
      <c r="I5" s="76">
        <v>0</v>
      </c>
      <c r="J5" s="76">
        <v>0</v>
      </c>
      <c r="K5" s="74">
        <v>0</v>
      </c>
      <c r="L5" s="74">
        <v>0</v>
      </c>
      <c r="M5" s="74">
        <v>0</v>
      </c>
      <c r="N5" s="74">
        <v>0</v>
      </c>
      <c r="O5" s="74">
        <v>0</v>
      </c>
      <c r="P5" s="74">
        <v>0</v>
      </c>
      <c r="Q5" s="74">
        <v>0</v>
      </c>
      <c r="R5" s="74">
        <v>0</v>
      </c>
      <c r="S5" s="74">
        <v>0</v>
      </c>
      <c r="T5" s="74">
        <v>0</v>
      </c>
      <c r="U5" s="74">
        <f t="shared" si="0"/>
        <v>0</v>
      </c>
    </row>
    <row r="6" spans="1:23" ht="16.5" customHeight="1" x14ac:dyDescent="0.25">
      <c r="A6" s="74" t="s">
        <v>7</v>
      </c>
      <c r="B6" s="74">
        <v>0</v>
      </c>
      <c r="C6" s="74">
        <v>0</v>
      </c>
      <c r="D6" s="74">
        <v>0</v>
      </c>
      <c r="E6" s="74">
        <v>0</v>
      </c>
      <c r="F6" s="74">
        <v>0</v>
      </c>
      <c r="G6" s="74">
        <v>0</v>
      </c>
      <c r="H6" s="76">
        <v>0</v>
      </c>
      <c r="I6" s="76">
        <v>0</v>
      </c>
      <c r="J6" s="76">
        <v>0</v>
      </c>
      <c r="K6" s="74">
        <v>0</v>
      </c>
      <c r="L6" s="74">
        <v>0</v>
      </c>
      <c r="M6" s="74">
        <v>0</v>
      </c>
      <c r="N6" s="74">
        <v>0</v>
      </c>
      <c r="O6" s="74">
        <v>0</v>
      </c>
      <c r="P6" s="74">
        <v>0</v>
      </c>
      <c r="Q6" s="74">
        <v>0</v>
      </c>
      <c r="R6" s="74">
        <v>0</v>
      </c>
      <c r="S6" s="74">
        <v>0</v>
      </c>
      <c r="T6" s="74">
        <v>0</v>
      </c>
      <c r="U6" s="74">
        <f t="shared" si="0"/>
        <v>0</v>
      </c>
    </row>
    <row r="7" spans="1:23" x14ac:dyDescent="0.25">
      <c r="A7" s="74" t="s">
        <v>8</v>
      </c>
      <c r="B7" s="75">
        <v>0</v>
      </c>
      <c r="C7" s="74">
        <v>0</v>
      </c>
      <c r="D7" s="74">
        <v>0</v>
      </c>
      <c r="E7" s="74">
        <v>0</v>
      </c>
      <c r="F7" s="74">
        <v>0</v>
      </c>
      <c r="G7" s="74">
        <v>0</v>
      </c>
      <c r="H7" s="76">
        <v>0</v>
      </c>
      <c r="I7" s="76">
        <v>0</v>
      </c>
      <c r="J7" s="76">
        <v>0</v>
      </c>
      <c r="K7" s="75">
        <v>0</v>
      </c>
      <c r="L7" s="74">
        <v>0</v>
      </c>
      <c r="M7" s="74">
        <v>0</v>
      </c>
      <c r="N7" s="74">
        <v>0</v>
      </c>
      <c r="O7" s="74">
        <v>0</v>
      </c>
      <c r="P7" s="74">
        <v>0</v>
      </c>
      <c r="Q7" s="74">
        <v>0</v>
      </c>
      <c r="R7" s="74">
        <v>0</v>
      </c>
      <c r="S7" s="74">
        <v>0</v>
      </c>
      <c r="T7" s="74">
        <v>0</v>
      </c>
      <c r="U7" s="74">
        <f t="shared" si="0"/>
        <v>0</v>
      </c>
    </row>
    <row r="8" spans="1:23" x14ac:dyDescent="0.25">
      <c r="A8" s="74" t="s">
        <v>9</v>
      </c>
      <c r="B8" s="75">
        <v>0</v>
      </c>
      <c r="C8" s="74">
        <v>0</v>
      </c>
      <c r="D8" s="74">
        <v>0</v>
      </c>
      <c r="E8" s="74">
        <v>0</v>
      </c>
      <c r="F8" s="74">
        <v>0</v>
      </c>
      <c r="G8" s="74">
        <v>0</v>
      </c>
      <c r="H8" s="76">
        <v>0</v>
      </c>
      <c r="I8" s="76">
        <v>0</v>
      </c>
      <c r="J8" s="76">
        <v>0</v>
      </c>
      <c r="K8" s="74">
        <v>0</v>
      </c>
      <c r="L8" s="75">
        <v>0</v>
      </c>
      <c r="M8" s="74">
        <v>0</v>
      </c>
      <c r="N8" s="74">
        <v>0</v>
      </c>
      <c r="O8" s="74">
        <v>0</v>
      </c>
      <c r="P8" s="74">
        <v>0</v>
      </c>
      <c r="Q8" s="74">
        <v>0</v>
      </c>
      <c r="R8" s="74">
        <v>0</v>
      </c>
      <c r="S8" s="74">
        <v>0</v>
      </c>
      <c r="T8" s="74">
        <v>0</v>
      </c>
      <c r="U8" s="74">
        <f t="shared" si="0"/>
        <v>0</v>
      </c>
      <c r="V8" s="14"/>
    </row>
    <row r="9" spans="1:23" x14ac:dyDescent="0.25">
      <c r="A9" s="74" t="s">
        <v>10</v>
      </c>
      <c r="B9" s="75">
        <v>101</v>
      </c>
      <c r="C9" s="74">
        <v>0</v>
      </c>
      <c r="D9" s="74">
        <v>0</v>
      </c>
      <c r="E9" s="74">
        <v>0</v>
      </c>
      <c r="F9" s="74">
        <v>0</v>
      </c>
      <c r="G9" s="74">
        <v>0</v>
      </c>
      <c r="H9" s="76">
        <v>0</v>
      </c>
      <c r="I9" s="76">
        <v>0</v>
      </c>
      <c r="J9" s="76">
        <v>0</v>
      </c>
      <c r="K9" s="74">
        <v>0</v>
      </c>
      <c r="L9" s="74">
        <v>0</v>
      </c>
      <c r="M9" s="75">
        <v>101</v>
      </c>
      <c r="N9" s="74">
        <v>0</v>
      </c>
      <c r="O9" s="74">
        <v>0</v>
      </c>
      <c r="P9" s="74">
        <v>0</v>
      </c>
      <c r="Q9" s="74">
        <v>0</v>
      </c>
      <c r="R9" s="74">
        <v>0</v>
      </c>
      <c r="S9" s="74">
        <v>0</v>
      </c>
      <c r="T9" s="74">
        <v>0</v>
      </c>
      <c r="U9" s="74">
        <f t="shared" si="0"/>
        <v>101</v>
      </c>
      <c r="V9" s="14"/>
      <c r="W9" s="14"/>
    </row>
    <row r="10" spans="1:23" x14ac:dyDescent="0.25">
      <c r="A10" s="74" t="s">
        <v>55</v>
      </c>
      <c r="B10" s="75">
        <v>101</v>
      </c>
      <c r="C10" s="74">
        <v>0</v>
      </c>
      <c r="D10" s="74">
        <v>0</v>
      </c>
      <c r="E10" s="74">
        <v>0</v>
      </c>
      <c r="F10" s="74">
        <v>0</v>
      </c>
      <c r="G10" s="74">
        <v>0</v>
      </c>
      <c r="H10" s="76">
        <v>0</v>
      </c>
      <c r="I10" s="76">
        <v>0</v>
      </c>
      <c r="J10" s="76">
        <v>0</v>
      </c>
      <c r="K10" s="74">
        <v>0</v>
      </c>
      <c r="L10" s="74">
        <v>0</v>
      </c>
      <c r="M10" s="74">
        <v>0</v>
      </c>
      <c r="N10" s="75">
        <v>101</v>
      </c>
      <c r="O10" s="74">
        <v>0</v>
      </c>
      <c r="P10" s="74">
        <v>0</v>
      </c>
      <c r="Q10" s="74">
        <v>0</v>
      </c>
      <c r="R10" s="74">
        <v>0</v>
      </c>
      <c r="S10" s="74">
        <v>0</v>
      </c>
      <c r="T10" s="74">
        <v>0</v>
      </c>
      <c r="U10" s="74">
        <f t="shared" si="0"/>
        <v>101</v>
      </c>
    </row>
    <row r="11" spans="1:23" x14ac:dyDescent="0.25">
      <c r="A11" s="74" t="s">
        <v>12</v>
      </c>
      <c r="B11" s="75">
        <v>101</v>
      </c>
      <c r="C11" s="74">
        <v>0</v>
      </c>
      <c r="D11" s="74">
        <v>0</v>
      </c>
      <c r="E11" s="74">
        <v>0</v>
      </c>
      <c r="F11" s="74">
        <v>0</v>
      </c>
      <c r="G11" s="74">
        <v>0</v>
      </c>
      <c r="H11" s="76">
        <v>0</v>
      </c>
      <c r="I11" s="76">
        <v>0</v>
      </c>
      <c r="J11" s="76">
        <v>0</v>
      </c>
      <c r="K11" s="74">
        <v>0</v>
      </c>
      <c r="L11" s="74">
        <v>0</v>
      </c>
      <c r="M11" s="74">
        <v>0</v>
      </c>
      <c r="N11" s="74">
        <v>0</v>
      </c>
      <c r="O11" s="75">
        <v>101</v>
      </c>
      <c r="P11" s="74">
        <v>0</v>
      </c>
      <c r="Q11" s="74">
        <v>0</v>
      </c>
      <c r="R11" s="74">
        <v>0</v>
      </c>
      <c r="S11" s="74">
        <v>0</v>
      </c>
      <c r="T11" s="74">
        <v>0</v>
      </c>
      <c r="U11" s="74">
        <f t="shared" si="0"/>
        <v>101</v>
      </c>
    </row>
    <row r="12" spans="1:23" x14ac:dyDescent="0.25">
      <c r="A12" s="74" t="s">
        <v>13</v>
      </c>
      <c r="B12" s="75">
        <v>101</v>
      </c>
      <c r="C12" s="74">
        <v>0</v>
      </c>
      <c r="D12" s="74">
        <v>0</v>
      </c>
      <c r="E12" s="74">
        <v>0</v>
      </c>
      <c r="F12" s="74">
        <v>0</v>
      </c>
      <c r="G12" s="74">
        <v>0</v>
      </c>
      <c r="H12" s="76">
        <v>0</v>
      </c>
      <c r="I12" s="76">
        <v>0</v>
      </c>
      <c r="J12" s="76">
        <v>0</v>
      </c>
      <c r="K12" s="74">
        <v>0</v>
      </c>
      <c r="L12" s="74">
        <v>0</v>
      </c>
      <c r="M12" s="74">
        <v>0</v>
      </c>
      <c r="N12" s="74">
        <v>0</v>
      </c>
      <c r="O12" s="74">
        <v>0</v>
      </c>
      <c r="P12" s="75">
        <v>101</v>
      </c>
      <c r="Q12" s="74">
        <v>0</v>
      </c>
      <c r="R12" s="74">
        <v>0</v>
      </c>
      <c r="S12" s="74">
        <v>0</v>
      </c>
      <c r="T12" s="74">
        <v>0</v>
      </c>
      <c r="U12" s="74">
        <f t="shared" si="0"/>
        <v>101</v>
      </c>
    </row>
    <row r="13" spans="1:23" x14ac:dyDescent="0.25">
      <c r="A13" s="74" t="s">
        <v>14</v>
      </c>
      <c r="B13" s="75">
        <v>101</v>
      </c>
      <c r="C13" s="74">
        <v>0</v>
      </c>
      <c r="D13" s="74">
        <v>0</v>
      </c>
      <c r="E13" s="74">
        <v>0</v>
      </c>
      <c r="F13" s="74">
        <v>0</v>
      </c>
      <c r="G13" s="74">
        <v>0</v>
      </c>
      <c r="H13" s="76">
        <v>0</v>
      </c>
      <c r="I13" s="76">
        <v>0</v>
      </c>
      <c r="J13" s="76">
        <v>0</v>
      </c>
      <c r="K13" s="74">
        <v>0</v>
      </c>
      <c r="L13" s="74">
        <v>0</v>
      </c>
      <c r="M13" s="74">
        <v>0</v>
      </c>
      <c r="N13" s="74">
        <v>0</v>
      </c>
      <c r="O13" s="74">
        <v>0</v>
      </c>
      <c r="P13" s="74">
        <v>0</v>
      </c>
      <c r="Q13" s="75">
        <v>101</v>
      </c>
      <c r="R13" s="74">
        <v>0</v>
      </c>
      <c r="S13" s="74">
        <v>0</v>
      </c>
      <c r="T13" s="74">
        <v>0</v>
      </c>
      <c r="U13" s="74">
        <f t="shared" si="0"/>
        <v>101</v>
      </c>
    </row>
    <row r="14" spans="1:23" x14ac:dyDescent="0.25">
      <c r="A14" s="74" t="s">
        <v>15</v>
      </c>
      <c r="B14" s="75">
        <v>101</v>
      </c>
      <c r="C14" s="74">
        <v>0</v>
      </c>
      <c r="D14" s="74">
        <v>0</v>
      </c>
      <c r="E14" s="74">
        <v>0</v>
      </c>
      <c r="F14" s="74">
        <v>0</v>
      </c>
      <c r="G14" s="74">
        <v>0</v>
      </c>
      <c r="H14" s="76">
        <v>0</v>
      </c>
      <c r="I14" s="76">
        <v>0</v>
      </c>
      <c r="J14" s="76">
        <v>0</v>
      </c>
      <c r="K14" s="74">
        <v>0</v>
      </c>
      <c r="L14" s="74">
        <v>0</v>
      </c>
      <c r="M14" s="74">
        <v>0</v>
      </c>
      <c r="N14" s="74">
        <v>0</v>
      </c>
      <c r="O14" s="74">
        <v>0</v>
      </c>
      <c r="P14" s="74">
        <v>0</v>
      </c>
      <c r="Q14" s="74">
        <v>0</v>
      </c>
      <c r="R14" s="75">
        <v>101</v>
      </c>
      <c r="S14" s="74">
        <v>0</v>
      </c>
      <c r="T14" s="74">
        <v>0</v>
      </c>
      <c r="U14" s="74">
        <f t="shared" si="0"/>
        <v>101</v>
      </c>
    </row>
    <row r="15" spans="1:23" x14ac:dyDescent="0.25">
      <c r="A15" s="74" t="s">
        <v>16</v>
      </c>
      <c r="B15" s="75">
        <v>101</v>
      </c>
      <c r="C15" s="74">
        <v>0</v>
      </c>
      <c r="D15" s="74">
        <v>0</v>
      </c>
      <c r="E15" s="74">
        <v>0</v>
      </c>
      <c r="F15" s="74">
        <v>0</v>
      </c>
      <c r="G15" s="74">
        <v>0</v>
      </c>
      <c r="H15" s="76">
        <v>0</v>
      </c>
      <c r="I15" s="76">
        <v>0</v>
      </c>
      <c r="J15" s="76">
        <v>0</v>
      </c>
      <c r="K15" s="74">
        <v>0</v>
      </c>
      <c r="L15" s="74">
        <v>0</v>
      </c>
      <c r="M15" s="74">
        <v>0</v>
      </c>
      <c r="N15" s="74">
        <v>0</v>
      </c>
      <c r="O15" s="74">
        <v>0</v>
      </c>
      <c r="P15" s="74">
        <v>0</v>
      </c>
      <c r="Q15" s="74">
        <v>0</v>
      </c>
      <c r="R15" s="74">
        <v>0</v>
      </c>
      <c r="S15" s="75">
        <v>101</v>
      </c>
      <c r="T15" s="74">
        <v>0</v>
      </c>
      <c r="U15" s="74">
        <f t="shared" si="0"/>
        <v>101</v>
      </c>
    </row>
    <row r="16" spans="1:23" x14ac:dyDescent="0.25">
      <c r="A16" s="74" t="s">
        <v>17</v>
      </c>
      <c r="B16" s="75">
        <v>101</v>
      </c>
      <c r="C16" s="74">
        <v>0</v>
      </c>
      <c r="D16" s="74">
        <v>0</v>
      </c>
      <c r="E16" s="74">
        <v>0</v>
      </c>
      <c r="F16" s="74">
        <v>0</v>
      </c>
      <c r="G16" s="74">
        <v>0</v>
      </c>
      <c r="H16" s="76">
        <v>0</v>
      </c>
      <c r="I16" s="76">
        <v>0</v>
      </c>
      <c r="J16" s="76">
        <v>0</v>
      </c>
      <c r="K16" s="74">
        <v>0</v>
      </c>
      <c r="L16" s="74">
        <v>0</v>
      </c>
      <c r="M16" s="74">
        <v>0</v>
      </c>
      <c r="N16" s="74">
        <v>0</v>
      </c>
      <c r="O16" s="74">
        <v>0</v>
      </c>
      <c r="P16" s="74">
        <v>0</v>
      </c>
      <c r="Q16" s="74">
        <v>0</v>
      </c>
      <c r="R16" s="74">
        <v>0</v>
      </c>
      <c r="S16" s="74">
        <v>0</v>
      </c>
      <c r="T16" s="75">
        <v>101</v>
      </c>
      <c r="U16" s="74">
        <f t="shared" si="0"/>
        <v>101</v>
      </c>
    </row>
    <row r="17" spans="1:21" s="16" customFormat="1" x14ac:dyDescent="0.25">
      <c r="A17" s="74"/>
      <c r="B17" s="74"/>
      <c r="C17" s="74"/>
      <c r="D17" s="74"/>
      <c r="E17" s="74"/>
      <c r="F17" s="74"/>
      <c r="G17" s="74"/>
      <c r="H17" s="74"/>
      <c r="I17" s="74"/>
      <c r="J17" s="74"/>
      <c r="K17" s="74"/>
      <c r="L17" s="74"/>
      <c r="M17" s="74"/>
      <c r="N17" s="74"/>
      <c r="O17" s="74"/>
      <c r="P17" s="74"/>
      <c r="Q17" s="74"/>
      <c r="R17" s="74"/>
      <c r="S17" s="74"/>
      <c r="T17" s="74"/>
      <c r="U17" s="74"/>
    </row>
    <row r="18" spans="1:21" s="21" customFormat="1" x14ac:dyDescent="0.25">
      <c r="A18" s="86" t="s">
        <v>18</v>
      </c>
      <c r="B18" s="86">
        <f>SUM(B3:B16)</f>
        <v>808</v>
      </c>
      <c r="C18" s="86">
        <v>0</v>
      </c>
      <c r="D18" s="86">
        <v>0</v>
      </c>
      <c r="E18" s="86">
        <v>0</v>
      </c>
      <c r="F18" s="86">
        <v>0</v>
      </c>
      <c r="G18" s="86">
        <f t="shared" ref="G18:T18" si="1">SUM(G3:G16)</f>
        <v>0</v>
      </c>
      <c r="H18" s="86">
        <f t="shared" si="1"/>
        <v>0</v>
      </c>
      <c r="I18" s="86">
        <f t="shared" si="1"/>
        <v>0</v>
      </c>
      <c r="J18" s="86">
        <f t="shared" si="1"/>
        <v>0</v>
      </c>
      <c r="K18" s="86">
        <f t="shared" si="1"/>
        <v>0</v>
      </c>
      <c r="L18" s="86">
        <f t="shared" si="1"/>
        <v>0</v>
      </c>
      <c r="M18" s="86">
        <f t="shared" si="1"/>
        <v>101</v>
      </c>
      <c r="N18" s="86">
        <f t="shared" si="1"/>
        <v>101</v>
      </c>
      <c r="O18" s="86">
        <f t="shared" si="1"/>
        <v>101</v>
      </c>
      <c r="P18" s="86">
        <f t="shared" si="1"/>
        <v>101</v>
      </c>
      <c r="Q18" s="86">
        <f t="shared" si="1"/>
        <v>101</v>
      </c>
      <c r="R18" s="86">
        <f t="shared" si="1"/>
        <v>101</v>
      </c>
      <c r="S18" s="86">
        <f t="shared" si="1"/>
        <v>101</v>
      </c>
      <c r="T18" s="86">
        <f t="shared" si="1"/>
        <v>101</v>
      </c>
      <c r="U18" s="86">
        <f>SUM(G18:T18)</f>
        <v>808</v>
      </c>
    </row>
    <row r="20" spans="1:21" x14ac:dyDescent="0.25">
      <c r="D20" s="1"/>
      <c r="E20" s="1"/>
      <c r="F20" s="1"/>
      <c r="G20" s="1"/>
      <c r="T20" s="14"/>
    </row>
    <row r="21" spans="1:21" x14ac:dyDescent="0.25">
      <c r="J21" s="15"/>
      <c r="T21" s="14"/>
    </row>
    <row r="22" spans="1:21" x14ac:dyDescent="0.25">
      <c r="A22" s="135"/>
      <c r="J22" s="15"/>
      <c r="T22" s="14"/>
    </row>
    <row r="23" spans="1:21" x14ac:dyDescent="0.25">
      <c r="J23" s="15"/>
    </row>
    <row r="24" spans="1:21" x14ac:dyDescent="0.25">
      <c r="J24" s="15"/>
    </row>
  </sheetData>
  <sheetProtection password="C2A5" sheet="1" objects="1" scenarios="1"/>
  <pageMargins left="0.23622047244094491" right="0.23622047244094491" top="0.74803149606299213" bottom="0.74803149606299213" header="0.31496062992125984" footer="0.31496062992125984"/>
  <pageSetup paperSize="8" fitToHeight="0" orientation="landscape"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V19"/>
  <sheetViews>
    <sheetView workbookViewId="0">
      <selection activeCell="A9" sqref="A9"/>
    </sheetView>
  </sheetViews>
  <sheetFormatPr defaultRowHeight="15" x14ac:dyDescent="0.25"/>
  <cols>
    <col min="1" max="1" width="27" customWidth="1"/>
  </cols>
  <sheetData>
    <row r="1" spans="1:22" ht="21" x14ac:dyDescent="0.35">
      <c r="A1" s="52" t="s">
        <v>1568</v>
      </c>
    </row>
    <row r="2" spans="1:22" x14ac:dyDescent="0.25">
      <c r="A2" s="74"/>
      <c r="B2" s="74" t="s">
        <v>18</v>
      </c>
      <c r="C2" s="74" t="s">
        <v>0</v>
      </c>
      <c r="D2" s="74" t="s">
        <v>1</v>
      </c>
      <c r="E2" s="74" t="s">
        <v>2</v>
      </c>
      <c r="F2" s="74" t="s">
        <v>3</v>
      </c>
      <c r="G2" s="74" t="s">
        <v>4</v>
      </c>
      <c r="H2" s="74" t="s">
        <v>5</v>
      </c>
      <c r="I2" s="74" t="s">
        <v>6</v>
      </c>
      <c r="J2" s="74" t="s">
        <v>7</v>
      </c>
      <c r="K2" s="74" t="s">
        <v>8</v>
      </c>
      <c r="L2" s="74" t="s">
        <v>9</v>
      </c>
      <c r="M2" s="74" t="s">
        <v>10</v>
      </c>
      <c r="N2" s="74" t="s">
        <v>11</v>
      </c>
      <c r="O2" s="74" t="s">
        <v>12</v>
      </c>
      <c r="P2" s="74" t="s">
        <v>13</v>
      </c>
      <c r="Q2" s="74" t="s">
        <v>14</v>
      </c>
      <c r="R2" s="74" t="s">
        <v>15</v>
      </c>
      <c r="S2" s="74" t="s">
        <v>16</v>
      </c>
      <c r="T2" s="74" t="s">
        <v>17</v>
      </c>
      <c r="U2" s="77" t="s">
        <v>18</v>
      </c>
      <c r="V2" s="17" t="s">
        <v>871</v>
      </c>
    </row>
    <row r="3" spans="1:22" x14ac:dyDescent="0.25">
      <c r="A3" s="74" t="s">
        <v>26</v>
      </c>
      <c r="B3" s="74">
        <v>45</v>
      </c>
      <c r="C3" s="74">
        <v>0</v>
      </c>
      <c r="D3" s="74">
        <v>0</v>
      </c>
      <c r="E3" s="74">
        <v>0</v>
      </c>
      <c r="F3" s="74">
        <v>0</v>
      </c>
      <c r="G3" s="74">
        <v>0</v>
      </c>
      <c r="H3" s="74">
        <v>0</v>
      </c>
      <c r="I3" s="74">
        <v>0</v>
      </c>
      <c r="J3" s="74">
        <v>0</v>
      </c>
      <c r="K3" s="74">
        <v>0</v>
      </c>
      <c r="L3" s="74">
        <v>0</v>
      </c>
      <c r="M3" s="74">
        <v>0</v>
      </c>
      <c r="N3" s="74">
        <v>0</v>
      </c>
      <c r="O3" s="74">
        <v>0</v>
      </c>
      <c r="P3" s="74">
        <v>0</v>
      </c>
      <c r="Q3" s="74">
        <v>0</v>
      </c>
      <c r="R3" s="74">
        <v>20</v>
      </c>
      <c r="S3" s="74">
        <v>20</v>
      </c>
      <c r="T3" s="74">
        <v>5</v>
      </c>
      <c r="U3" s="74">
        <f>SUM(C3:T3)</f>
        <v>45</v>
      </c>
      <c r="V3" s="30" t="s">
        <v>864</v>
      </c>
    </row>
    <row r="4" spans="1:22" x14ac:dyDescent="0.25">
      <c r="A4" s="74" t="s">
        <v>25</v>
      </c>
      <c r="B4" s="74">
        <v>40</v>
      </c>
      <c r="C4" s="74">
        <v>0</v>
      </c>
      <c r="D4" s="74">
        <v>0</v>
      </c>
      <c r="E4" s="74">
        <v>0</v>
      </c>
      <c r="F4" s="74">
        <v>0</v>
      </c>
      <c r="G4" s="74">
        <v>0</v>
      </c>
      <c r="H4" s="74">
        <v>0</v>
      </c>
      <c r="I4" s="74">
        <v>0</v>
      </c>
      <c r="J4" s="74">
        <v>0</v>
      </c>
      <c r="K4" s="74">
        <v>0</v>
      </c>
      <c r="L4" s="74">
        <v>0</v>
      </c>
      <c r="M4" s="74">
        <v>0</v>
      </c>
      <c r="N4" s="74">
        <v>0</v>
      </c>
      <c r="O4" s="74">
        <v>0</v>
      </c>
      <c r="P4" s="74">
        <v>0</v>
      </c>
      <c r="Q4" s="74">
        <v>15</v>
      </c>
      <c r="R4" s="74">
        <v>15</v>
      </c>
      <c r="S4" s="74">
        <v>10</v>
      </c>
      <c r="T4" s="74">
        <v>0</v>
      </c>
      <c r="U4" s="74">
        <f t="shared" ref="U4:U6" si="0">SUM(C4:T4)</f>
        <v>40</v>
      </c>
      <c r="V4" s="30" t="s">
        <v>864</v>
      </c>
    </row>
    <row r="5" spans="1:22" x14ac:dyDescent="0.25">
      <c r="A5" s="74" t="s">
        <v>27</v>
      </c>
      <c r="B5" s="74">
        <v>35</v>
      </c>
      <c r="C5" s="74">
        <v>0</v>
      </c>
      <c r="D5" s="74">
        <v>0</v>
      </c>
      <c r="E5" s="74">
        <v>0</v>
      </c>
      <c r="F5" s="74">
        <v>0</v>
      </c>
      <c r="G5" s="74">
        <v>0</v>
      </c>
      <c r="H5" s="74">
        <v>0</v>
      </c>
      <c r="I5" s="74">
        <v>0</v>
      </c>
      <c r="J5" s="74">
        <v>0</v>
      </c>
      <c r="K5" s="74">
        <v>5</v>
      </c>
      <c r="L5" s="74">
        <v>0</v>
      </c>
      <c r="M5" s="74">
        <v>15</v>
      </c>
      <c r="N5" s="74">
        <v>15</v>
      </c>
      <c r="O5" s="74">
        <v>0</v>
      </c>
      <c r="P5" s="74">
        <v>0</v>
      </c>
      <c r="Q5" s="74">
        <v>0</v>
      </c>
      <c r="R5" s="74">
        <v>0</v>
      </c>
      <c r="S5" s="74">
        <v>0</v>
      </c>
      <c r="T5" s="74">
        <v>0</v>
      </c>
      <c r="U5" s="74">
        <f t="shared" si="0"/>
        <v>35</v>
      </c>
      <c r="V5" s="30" t="s">
        <v>864</v>
      </c>
    </row>
    <row r="6" spans="1:22" s="12" customFormat="1" x14ac:dyDescent="0.25">
      <c r="A6" s="87" t="s">
        <v>40</v>
      </c>
      <c r="B6" s="87">
        <f t="shared" ref="B6:T6" si="1">SUM(B3:B5)</f>
        <v>120</v>
      </c>
      <c r="C6" s="87">
        <f t="shared" si="1"/>
        <v>0</v>
      </c>
      <c r="D6" s="87">
        <f t="shared" si="1"/>
        <v>0</v>
      </c>
      <c r="E6" s="87">
        <f t="shared" si="1"/>
        <v>0</v>
      </c>
      <c r="F6" s="87">
        <f t="shared" si="1"/>
        <v>0</v>
      </c>
      <c r="G6" s="87">
        <f t="shared" si="1"/>
        <v>0</v>
      </c>
      <c r="H6" s="87">
        <f t="shared" si="1"/>
        <v>0</v>
      </c>
      <c r="I6" s="87">
        <f t="shared" si="1"/>
        <v>0</v>
      </c>
      <c r="J6" s="87">
        <f t="shared" si="1"/>
        <v>0</v>
      </c>
      <c r="K6" s="87">
        <f t="shared" si="1"/>
        <v>5</v>
      </c>
      <c r="L6" s="87">
        <f t="shared" si="1"/>
        <v>0</v>
      </c>
      <c r="M6" s="87">
        <f t="shared" si="1"/>
        <v>15</v>
      </c>
      <c r="N6" s="87">
        <f t="shared" si="1"/>
        <v>15</v>
      </c>
      <c r="O6" s="87">
        <f t="shared" si="1"/>
        <v>0</v>
      </c>
      <c r="P6" s="87">
        <f t="shared" si="1"/>
        <v>0</v>
      </c>
      <c r="Q6" s="87">
        <f t="shared" si="1"/>
        <v>15</v>
      </c>
      <c r="R6" s="87">
        <f t="shared" si="1"/>
        <v>35</v>
      </c>
      <c r="S6" s="87">
        <f t="shared" si="1"/>
        <v>30</v>
      </c>
      <c r="T6" s="87">
        <f t="shared" si="1"/>
        <v>5</v>
      </c>
      <c r="U6" s="74">
        <f t="shared" si="0"/>
        <v>120</v>
      </c>
    </row>
    <row r="7" spans="1:22" s="9" customFormat="1" x14ac:dyDescent="0.25"/>
    <row r="9" spans="1:22" x14ac:dyDescent="0.25">
      <c r="A9" s="135"/>
    </row>
    <row r="13" spans="1:22" x14ac:dyDescent="0.25">
      <c r="C13" s="7"/>
    </row>
    <row r="14" spans="1:22" x14ac:dyDescent="0.25">
      <c r="F14" s="8"/>
      <c r="G14" s="10"/>
    </row>
    <row r="15" spans="1:22" x14ac:dyDescent="0.25">
      <c r="F15" s="8"/>
      <c r="G15" s="10"/>
    </row>
    <row r="16" spans="1:22" x14ac:dyDescent="0.25">
      <c r="F16" s="8"/>
      <c r="G16" s="10"/>
    </row>
    <row r="17" spans="6:7" x14ac:dyDescent="0.25">
      <c r="F17" s="8"/>
      <c r="G17" s="10"/>
    </row>
    <row r="18" spans="6:7" x14ac:dyDescent="0.25">
      <c r="F18" s="8"/>
    </row>
    <row r="19" spans="6:7" x14ac:dyDescent="0.25">
      <c r="F19" s="8"/>
      <c r="G19" s="7"/>
    </row>
  </sheetData>
  <sheetProtection password="C2A5" sheet="1" objects="1" scenarios="1"/>
  <pageMargins left="0.23622047244094491" right="0.23622047244094491" top="0.74803149606299213" bottom="0.74803149606299213" header="0.31496062992125984" footer="0.31496062992125984"/>
  <pageSetup paperSize="8" scale="90" fitToHeight="0" orientation="landscape" r:id="rId1"/>
  <headerFooter>
    <oddFooter>&amp;C&amp;P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'a) All Sites'!$N$34:$N$39</xm:f>
          </x14:formula1>
          <xm:sqref>V3:V5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19"/>
  <sheetViews>
    <sheetView zoomScaleNormal="100" workbookViewId="0">
      <selection activeCell="A16" sqref="A16"/>
    </sheetView>
  </sheetViews>
  <sheetFormatPr defaultRowHeight="15" x14ac:dyDescent="0.25"/>
  <cols>
    <col min="1" max="1" width="42.28515625" customWidth="1"/>
  </cols>
  <sheetData>
    <row r="1" spans="1:23" s="14" customFormat="1" ht="24" customHeight="1" x14ac:dyDescent="0.35">
      <c r="A1" s="52" t="s">
        <v>1569</v>
      </c>
    </row>
    <row r="2" spans="1:23" x14ac:dyDescent="0.25">
      <c r="A2" s="74"/>
      <c r="B2" s="77" t="s">
        <v>18</v>
      </c>
      <c r="C2" s="77" t="s">
        <v>0</v>
      </c>
      <c r="D2" s="77" t="s">
        <v>1</v>
      </c>
      <c r="E2" s="77" t="s">
        <v>2</v>
      </c>
      <c r="F2" s="77" t="s">
        <v>3</v>
      </c>
      <c r="G2" s="77" t="s">
        <v>4</v>
      </c>
      <c r="H2" s="77" t="s">
        <v>5</v>
      </c>
      <c r="I2" s="77" t="s">
        <v>6</v>
      </c>
      <c r="J2" s="77" t="s">
        <v>7</v>
      </c>
      <c r="K2" s="77" t="s">
        <v>8</v>
      </c>
      <c r="L2" s="77" t="s">
        <v>9</v>
      </c>
      <c r="M2" s="77" t="s">
        <v>10</v>
      </c>
      <c r="N2" s="77" t="s">
        <v>11</v>
      </c>
      <c r="O2" s="77" t="s">
        <v>12</v>
      </c>
      <c r="P2" s="77" t="s">
        <v>13</v>
      </c>
      <c r="Q2" s="77" t="s">
        <v>14</v>
      </c>
      <c r="R2" s="77" t="s">
        <v>15</v>
      </c>
      <c r="S2" s="77" t="s">
        <v>16</v>
      </c>
      <c r="T2" s="77" t="s">
        <v>17</v>
      </c>
      <c r="U2" s="77" t="s">
        <v>18</v>
      </c>
      <c r="V2" s="17" t="s">
        <v>871</v>
      </c>
      <c r="W2" s="64" t="s">
        <v>914</v>
      </c>
    </row>
    <row r="3" spans="1:23" s="30" customFormat="1" x14ac:dyDescent="0.25">
      <c r="A3" s="182" t="s">
        <v>57</v>
      </c>
      <c r="B3" s="182">
        <v>215</v>
      </c>
      <c r="C3" s="182">
        <v>0</v>
      </c>
      <c r="D3" s="182">
        <v>0</v>
      </c>
      <c r="E3" s="182">
        <v>0</v>
      </c>
      <c r="F3" s="182">
        <v>0</v>
      </c>
      <c r="G3" s="182">
        <v>0</v>
      </c>
      <c r="H3" s="182">
        <v>0</v>
      </c>
      <c r="I3" s="182">
        <v>0</v>
      </c>
      <c r="J3" s="182">
        <v>0</v>
      </c>
      <c r="K3" s="182">
        <v>0</v>
      </c>
      <c r="L3" s="182">
        <v>0</v>
      </c>
      <c r="M3" s="182">
        <v>25</v>
      </c>
      <c r="N3" s="182">
        <v>45</v>
      </c>
      <c r="O3" s="182">
        <v>45</v>
      </c>
      <c r="P3" s="182">
        <v>50</v>
      </c>
      <c r="Q3" s="182">
        <v>50</v>
      </c>
      <c r="R3" s="182">
        <v>0</v>
      </c>
      <c r="S3" s="182">
        <v>0</v>
      </c>
      <c r="T3" s="182">
        <v>0</v>
      </c>
      <c r="U3" s="182">
        <f>SUM(C3:T3)</f>
        <v>215</v>
      </c>
      <c r="V3" s="30" t="s">
        <v>864</v>
      </c>
      <c r="W3" s="30" t="s">
        <v>915</v>
      </c>
    </row>
    <row r="4" spans="1:23" s="30" customFormat="1" x14ac:dyDescent="0.25">
      <c r="A4" s="182" t="s">
        <v>2010</v>
      </c>
      <c r="B4" s="88">
        <v>250</v>
      </c>
      <c r="C4" s="88">
        <v>0</v>
      </c>
      <c r="D4" s="88">
        <v>0</v>
      </c>
      <c r="E4" s="88">
        <v>0</v>
      </c>
      <c r="F4" s="88">
        <v>0</v>
      </c>
      <c r="G4" s="88">
        <v>0</v>
      </c>
      <c r="H4" s="88">
        <v>0</v>
      </c>
      <c r="I4" s="88">
        <v>0</v>
      </c>
      <c r="J4" s="88">
        <v>0</v>
      </c>
      <c r="K4" s="88">
        <v>0</v>
      </c>
      <c r="L4" s="88">
        <v>0</v>
      </c>
      <c r="M4" s="88">
        <v>0</v>
      </c>
      <c r="N4" s="88">
        <v>25</v>
      </c>
      <c r="O4" s="88">
        <v>50</v>
      </c>
      <c r="P4" s="88">
        <v>50</v>
      </c>
      <c r="Q4" s="88">
        <v>50</v>
      </c>
      <c r="R4" s="88">
        <v>50</v>
      </c>
      <c r="S4" s="88">
        <v>25</v>
      </c>
      <c r="T4" s="88">
        <v>0</v>
      </c>
      <c r="U4" s="88">
        <f>SUM(D4:T4)</f>
        <v>250</v>
      </c>
      <c r="V4" s="30" t="s">
        <v>864</v>
      </c>
    </row>
    <row r="5" spans="1:23" s="44" customFormat="1" x14ac:dyDescent="0.25">
      <c r="A5" s="181" t="s">
        <v>56</v>
      </c>
      <c r="B5" s="78">
        <v>140</v>
      </c>
      <c r="C5" s="78">
        <v>0</v>
      </c>
      <c r="D5" s="78">
        <v>0</v>
      </c>
      <c r="E5" s="78">
        <v>0</v>
      </c>
      <c r="F5" s="78">
        <v>0</v>
      </c>
      <c r="G5" s="78">
        <v>0</v>
      </c>
      <c r="H5" s="78">
        <v>0</v>
      </c>
      <c r="I5" s="89">
        <v>0</v>
      </c>
      <c r="J5" s="89">
        <v>0</v>
      </c>
      <c r="K5" s="89">
        <v>40</v>
      </c>
      <c r="L5" s="89">
        <v>50</v>
      </c>
      <c r="M5" s="89">
        <v>50</v>
      </c>
      <c r="N5" s="89">
        <v>0</v>
      </c>
      <c r="O5" s="78">
        <v>0</v>
      </c>
      <c r="P5" s="78">
        <v>0</v>
      </c>
      <c r="Q5" s="78">
        <v>0</v>
      </c>
      <c r="R5" s="78">
        <v>0</v>
      </c>
      <c r="S5" s="78">
        <v>0</v>
      </c>
      <c r="T5" s="78">
        <v>0</v>
      </c>
      <c r="U5" s="76">
        <f t="shared" ref="U5" si="0">SUM(C5:T5)</f>
        <v>140</v>
      </c>
      <c r="V5" s="44" t="s">
        <v>864</v>
      </c>
    </row>
    <row r="6" spans="1:23" s="43" customFormat="1" x14ac:dyDescent="0.25">
      <c r="A6" s="181" t="s">
        <v>2011</v>
      </c>
      <c r="B6" s="78">
        <v>130</v>
      </c>
      <c r="C6" s="78">
        <v>0</v>
      </c>
      <c r="D6" s="78">
        <v>0</v>
      </c>
      <c r="E6" s="78">
        <v>0</v>
      </c>
      <c r="F6" s="78">
        <v>0</v>
      </c>
      <c r="G6" s="78">
        <v>0</v>
      </c>
      <c r="H6" s="78">
        <v>0</v>
      </c>
      <c r="I6" s="78">
        <v>0</v>
      </c>
      <c r="J6" s="78">
        <v>0</v>
      </c>
      <c r="K6" s="78">
        <v>0</v>
      </c>
      <c r="L6" s="78">
        <v>0</v>
      </c>
      <c r="M6" s="78">
        <v>0</v>
      </c>
      <c r="N6" s="78">
        <v>25</v>
      </c>
      <c r="O6" s="78">
        <v>25</v>
      </c>
      <c r="P6" s="78">
        <v>30</v>
      </c>
      <c r="Q6" s="78">
        <v>30</v>
      </c>
      <c r="R6" s="78">
        <v>20</v>
      </c>
      <c r="S6" s="78">
        <v>0</v>
      </c>
      <c r="T6" s="78">
        <v>0</v>
      </c>
      <c r="U6" s="78">
        <f>SUM(C6:T6)</f>
        <v>130</v>
      </c>
      <c r="V6" s="30" t="s">
        <v>864</v>
      </c>
    </row>
    <row r="7" spans="1:23" s="43" customFormat="1" x14ac:dyDescent="0.25">
      <c r="A7" s="180" t="s">
        <v>24</v>
      </c>
      <c r="B7" s="78">
        <v>100</v>
      </c>
      <c r="C7" s="76">
        <v>0</v>
      </c>
      <c r="D7" s="76">
        <v>0</v>
      </c>
      <c r="E7" s="76">
        <v>0</v>
      </c>
      <c r="F7" s="76">
        <v>0</v>
      </c>
      <c r="G7" s="76">
        <v>0</v>
      </c>
      <c r="H7" s="76">
        <v>0</v>
      </c>
      <c r="I7" s="76">
        <v>0</v>
      </c>
      <c r="J7" s="76">
        <v>0</v>
      </c>
      <c r="K7" s="76">
        <v>0</v>
      </c>
      <c r="L7" s="76">
        <v>50</v>
      </c>
      <c r="M7" s="76">
        <v>50</v>
      </c>
      <c r="N7" s="76">
        <v>0</v>
      </c>
      <c r="O7" s="76">
        <v>0</v>
      </c>
      <c r="P7" s="76">
        <v>0</v>
      </c>
      <c r="Q7" s="76">
        <v>0</v>
      </c>
      <c r="R7" s="76">
        <v>0</v>
      </c>
      <c r="S7" s="76">
        <v>0</v>
      </c>
      <c r="T7" s="76">
        <v>0</v>
      </c>
      <c r="U7" s="76">
        <f>SUM(C7:T7)</f>
        <v>100</v>
      </c>
      <c r="V7" s="43" t="s">
        <v>864</v>
      </c>
    </row>
    <row r="8" spans="1:23" s="44" customFormat="1" x14ac:dyDescent="0.25">
      <c r="A8" s="181" t="s">
        <v>2019</v>
      </c>
      <c r="B8" s="78">
        <v>63</v>
      </c>
      <c r="C8" s="78">
        <v>0</v>
      </c>
      <c r="D8" s="78">
        <v>0</v>
      </c>
      <c r="E8" s="78">
        <v>0</v>
      </c>
      <c r="F8" s="78">
        <v>0</v>
      </c>
      <c r="G8" s="78">
        <v>0</v>
      </c>
      <c r="H8" s="78">
        <v>0</v>
      </c>
      <c r="I8" s="78">
        <v>0</v>
      </c>
      <c r="J8" s="78">
        <v>0</v>
      </c>
      <c r="K8" s="78">
        <v>0</v>
      </c>
      <c r="L8" s="78">
        <v>25</v>
      </c>
      <c r="M8" s="78">
        <v>25</v>
      </c>
      <c r="N8" s="78">
        <v>13</v>
      </c>
      <c r="O8" s="78">
        <v>0</v>
      </c>
      <c r="P8" s="78">
        <v>0</v>
      </c>
      <c r="Q8" s="78">
        <v>0</v>
      </c>
      <c r="R8" s="78">
        <v>0</v>
      </c>
      <c r="S8" s="78">
        <v>0</v>
      </c>
      <c r="T8" s="78">
        <v>0</v>
      </c>
      <c r="U8" s="78">
        <f>SUM(C8:T8)</f>
        <v>63</v>
      </c>
      <c r="V8" s="44" t="s">
        <v>864</v>
      </c>
    </row>
    <row r="9" spans="1:23" s="1" customFormat="1" x14ac:dyDescent="0.25">
      <c r="A9" s="87" t="s">
        <v>18</v>
      </c>
      <c r="B9" s="77">
        <f>SUM(B3:B8)</f>
        <v>898</v>
      </c>
      <c r="C9" s="77">
        <f>SUM(C5:C8)</f>
        <v>0</v>
      </c>
      <c r="D9" s="77">
        <f>SUM(D5:D8)</f>
        <v>0</v>
      </c>
      <c r="E9" s="77">
        <f>SUM(E5:E8)</f>
        <v>0</v>
      </c>
      <c r="F9" s="77">
        <f>SUM(F5:F8)</f>
        <v>0</v>
      </c>
      <c r="G9" s="77">
        <f>SUM(G5:G8)</f>
        <v>0</v>
      </c>
      <c r="H9" s="77">
        <f t="shared" ref="H9:U9" si="1">SUM(H3:H8)</f>
        <v>0</v>
      </c>
      <c r="I9" s="77">
        <f t="shared" si="1"/>
        <v>0</v>
      </c>
      <c r="J9" s="77">
        <f t="shared" si="1"/>
        <v>0</v>
      </c>
      <c r="K9" s="77">
        <f t="shared" si="1"/>
        <v>40</v>
      </c>
      <c r="L9" s="77">
        <f t="shared" si="1"/>
        <v>125</v>
      </c>
      <c r="M9" s="77">
        <f t="shared" si="1"/>
        <v>150</v>
      </c>
      <c r="N9" s="77">
        <f t="shared" si="1"/>
        <v>108</v>
      </c>
      <c r="O9" s="77">
        <f t="shared" si="1"/>
        <v>120</v>
      </c>
      <c r="P9" s="77">
        <f t="shared" si="1"/>
        <v>130</v>
      </c>
      <c r="Q9" s="77">
        <f t="shared" si="1"/>
        <v>130</v>
      </c>
      <c r="R9" s="77">
        <f t="shared" si="1"/>
        <v>70</v>
      </c>
      <c r="S9" s="77">
        <f t="shared" si="1"/>
        <v>25</v>
      </c>
      <c r="T9" s="77">
        <f t="shared" si="1"/>
        <v>0</v>
      </c>
      <c r="U9" s="77">
        <f t="shared" si="1"/>
        <v>898</v>
      </c>
    </row>
    <row r="12" spans="1:23" x14ac:dyDescent="0.25">
      <c r="A12" s="135"/>
    </row>
    <row r="18" spans="1:1" x14ac:dyDescent="0.25">
      <c r="A18" s="11"/>
    </row>
    <row r="19" spans="1:1" x14ac:dyDescent="0.25">
      <c r="A19" s="2"/>
    </row>
  </sheetData>
  <sheetProtection password="C2A5" sheet="1" objects="1" scenarios="1"/>
  <pageMargins left="0.23622047244094491" right="0.23622047244094491" top="0.74803149606299213" bottom="0.74803149606299213" header="0.31496062992125984" footer="0.31496062992125984"/>
  <pageSetup paperSize="8" scale="81" fitToHeight="0" orientation="landscape" r:id="rId1"/>
  <headerFooter>
    <oddFooter>&amp;C&amp;P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'a) All Sites'!$N$34:$N$39</xm:f>
          </x14:formula1>
          <xm:sqref>V3:V8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24"/>
  <sheetViews>
    <sheetView zoomScaleNormal="100" workbookViewId="0">
      <selection activeCell="A22" sqref="A22"/>
    </sheetView>
  </sheetViews>
  <sheetFormatPr defaultRowHeight="15" x14ac:dyDescent="0.25"/>
  <cols>
    <col min="1" max="1" width="61.85546875" customWidth="1"/>
    <col min="2" max="2" width="10.42578125" customWidth="1"/>
    <col min="7" max="7" width="10.42578125" customWidth="1"/>
    <col min="15" max="15" width="31.140625" customWidth="1"/>
    <col min="16" max="16" width="28.42578125" customWidth="1"/>
  </cols>
  <sheetData>
    <row r="1" spans="1:16" s="1" customFormat="1" ht="21" x14ac:dyDescent="0.35">
      <c r="A1" s="52" t="s">
        <v>1570</v>
      </c>
    </row>
    <row r="2" spans="1:16" s="119" customFormat="1" x14ac:dyDescent="0.25">
      <c r="A2" s="120"/>
      <c r="B2" s="121" t="s">
        <v>18</v>
      </c>
      <c r="C2" s="121" t="s">
        <v>7</v>
      </c>
      <c r="D2" s="121" t="s">
        <v>8</v>
      </c>
      <c r="E2" s="121" t="s">
        <v>9</v>
      </c>
      <c r="F2" s="121" t="s">
        <v>10</v>
      </c>
      <c r="G2" s="121" t="s">
        <v>55</v>
      </c>
      <c r="H2" s="121" t="s">
        <v>12</v>
      </c>
      <c r="I2" s="121" t="s">
        <v>13</v>
      </c>
      <c r="J2" s="121" t="s">
        <v>14</v>
      </c>
      <c r="K2" s="121" t="s">
        <v>15</v>
      </c>
      <c r="L2" s="121" t="s">
        <v>16</v>
      </c>
      <c r="M2" s="121" t="s">
        <v>17</v>
      </c>
      <c r="N2" s="121" t="s">
        <v>18</v>
      </c>
      <c r="O2" s="122" t="s">
        <v>871</v>
      </c>
      <c r="P2" s="123" t="s">
        <v>914</v>
      </c>
    </row>
    <row r="3" spans="1:16" s="43" customFormat="1" x14ac:dyDescent="0.25">
      <c r="A3" s="92" t="s">
        <v>1583</v>
      </c>
      <c r="B3" s="92"/>
      <c r="C3" s="92"/>
      <c r="D3" s="92"/>
      <c r="E3" s="92"/>
      <c r="F3" s="92"/>
      <c r="G3" s="92"/>
      <c r="H3" s="92"/>
      <c r="I3" s="92"/>
      <c r="J3" s="92"/>
      <c r="K3" s="92"/>
      <c r="L3" s="92"/>
      <c r="M3" s="92"/>
      <c r="N3" s="92"/>
      <c r="O3" s="136"/>
      <c r="P3" s="64"/>
    </row>
    <row r="4" spans="1:16" s="43" customFormat="1" x14ac:dyDescent="0.25">
      <c r="A4" s="180" t="s">
        <v>1582</v>
      </c>
      <c r="B4" s="78">
        <v>500</v>
      </c>
      <c r="C4" s="110"/>
      <c r="D4" s="110"/>
      <c r="E4" s="76">
        <v>100</v>
      </c>
      <c r="F4" s="76">
        <v>120</v>
      </c>
      <c r="G4" s="76">
        <v>120</v>
      </c>
      <c r="H4" s="76">
        <v>120</v>
      </c>
      <c r="I4" s="180">
        <v>40</v>
      </c>
      <c r="J4" s="110"/>
      <c r="K4" s="110"/>
      <c r="L4" s="110"/>
      <c r="M4" s="110"/>
      <c r="N4" s="76">
        <f>SUM(C4:M4)</f>
        <v>500</v>
      </c>
      <c r="O4" s="43" t="s">
        <v>869</v>
      </c>
    </row>
    <row r="5" spans="1:16" s="108" customFormat="1" x14ac:dyDescent="0.25">
      <c r="A5" s="182" t="s">
        <v>1581</v>
      </c>
      <c r="B5" s="88">
        <v>59</v>
      </c>
      <c r="C5" s="110"/>
      <c r="D5" s="110"/>
      <c r="E5" s="115">
        <v>29</v>
      </c>
      <c r="F5" s="115">
        <v>30</v>
      </c>
      <c r="G5" s="110"/>
      <c r="H5" s="110"/>
      <c r="I5" s="110"/>
      <c r="J5" s="110"/>
      <c r="K5" s="110"/>
      <c r="L5" s="110"/>
      <c r="M5" s="110"/>
      <c r="N5" s="112">
        <f t="shared" ref="N5:N6" si="0">SUM(C5:M5)</f>
        <v>59</v>
      </c>
      <c r="O5" s="43" t="s">
        <v>869</v>
      </c>
    </row>
    <row r="6" spans="1:16" s="108" customFormat="1" x14ac:dyDescent="0.25">
      <c r="A6" s="182" t="s">
        <v>2054</v>
      </c>
      <c r="B6" s="88">
        <v>180</v>
      </c>
      <c r="C6" s="110"/>
      <c r="D6" s="110"/>
      <c r="E6" s="112">
        <v>50</v>
      </c>
      <c r="F6" s="112">
        <v>50</v>
      </c>
      <c r="G6" s="112">
        <v>50</v>
      </c>
      <c r="H6" s="180">
        <v>30</v>
      </c>
      <c r="I6" s="110"/>
      <c r="J6" s="110"/>
      <c r="K6" s="110"/>
      <c r="L6" s="110"/>
      <c r="M6" s="110"/>
      <c r="N6" s="112">
        <f t="shared" si="0"/>
        <v>180</v>
      </c>
      <c r="O6" s="43" t="s">
        <v>869</v>
      </c>
    </row>
    <row r="7" spans="1:16" s="43" customFormat="1" x14ac:dyDescent="0.25">
      <c r="A7" s="180" t="s">
        <v>2055</v>
      </c>
      <c r="B7" s="112">
        <v>100</v>
      </c>
      <c r="C7" s="116"/>
      <c r="D7" s="116"/>
      <c r="E7" s="181">
        <v>50</v>
      </c>
      <c r="F7" s="112">
        <v>50</v>
      </c>
      <c r="G7" s="110"/>
      <c r="H7" s="116"/>
      <c r="I7" s="116"/>
      <c r="J7" s="116"/>
      <c r="K7" s="116"/>
      <c r="L7" s="116"/>
      <c r="M7" s="116"/>
      <c r="N7" s="112">
        <f>SUM(C7:M7)</f>
        <v>100</v>
      </c>
      <c r="O7" s="43" t="s">
        <v>869</v>
      </c>
    </row>
    <row r="8" spans="1:16" s="43" customFormat="1" x14ac:dyDescent="0.25">
      <c r="A8" s="180" t="s">
        <v>2056</v>
      </c>
      <c r="B8" s="112">
        <v>50</v>
      </c>
      <c r="C8" s="116"/>
      <c r="D8" s="116"/>
      <c r="E8" s="78">
        <v>25</v>
      </c>
      <c r="F8" s="112">
        <v>25</v>
      </c>
      <c r="G8" s="110"/>
      <c r="H8" s="116"/>
      <c r="I8" s="116"/>
      <c r="J8" s="116"/>
      <c r="K8" s="116"/>
      <c r="L8" s="116"/>
      <c r="M8" s="116"/>
      <c r="N8" s="112">
        <f>SUM(C8:M8)</f>
        <v>50</v>
      </c>
      <c r="O8" s="43" t="s">
        <v>869</v>
      </c>
    </row>
    <row r="9" spans="1:16" s="43" customFormat="1" x14ac:dyDescent="0.25">
      <c r="A9" s="92" t="s">
        <v>1584</v>
      </c>
      <c r="B9" s="78"/>
      <c r="C9" s="112"/>
      <c r="D9" s="112"/>
      <c r="E9" s="112"/>
      <c r="F9" s="112"/>
      <c r="G9" s="112"/>
      <c r="H9" s="112"/>
      <c r="I9" s="112"/>
      <c r="J9" s="112"/>
      <c r="K9" s="112"/>
      <c r="L9" s="112"/>
      <c r="M9" s="112"/>
      <c r="N9" s="112"/>
    </row>
    <row r="10" spans="1:16" s="108" customFormat="1" x14ac:dyDescent="0.25">
      <c r="A10" s="182" t="s">
        <v>1574</v>
      </c>
      <c r="B10" s="243">
        <v>640</v>
      </c>
      <c r="C10" s="110"/>
      <c r="D10" s="110"/>
      <c r="E10" s="110"/>
      <c r="F10" s="110"/>
      <c r="G10" s="110"/>
      <c r="H10" s="110"/>
      <c r="I10" s="110"/>
      <c r="J10" s="110"/>
      <c r="K10" s="110"/>
      <c r="L10" s="110"/>
      <c r="M10" s="110"/>
      <c r="N10" s="112">
        <f t="shared" ref="N10:N12" si="1">SUM(C10:M10)</f>
        <v>0</v>
      </c>
      <c r="O10" s="44" t="s">
        <v>865</v>
      </c>
      <c r="P10" s="43" t="s">
        <v>913</v>
      </c>
    </row>
    <row r="11" spans="1:16" s="108" customFormat="1" x14ac:dyDescent="0.25">
      <c r="A11" s="182" t="s">
        <v>1573</v>
      </c>
      <c r="B11" s="244"/>
      <c r="C11" s="110"/>
      <c r="D11" s="112">
        <v>25</v>
      </c>
      <c r="E11" s="112">
        <v>75</v>
      </c>
      <c r="F11" s="112">
        <v>75</v>
      </c>
      <c r="G11" s="112">
        <v>75</v>
      </c>
      <c r="H11" s="112">
        <v>75</v>
      </c>
      <c r="I11" s="112">
        <v>75</v>
      </c>
      <c r="J11" s="112">
        <v>75</v>
      </c>
      <c r="K11" s="112">
        <v>75</v>
      </c>
      <c r="L11" s="112">
        <v>75</v>
      </c>
      <c r="M11" s="180">
        <v>15</v>
      </c>
      <c r="N11" s="112">
        <f>SUM(C11:M11)</f>
        <v>640</v>
      </c>
      <c r="O11" s="44" t="s">
        <v>865</v>
      </c>
      <c r="P11" s="43" t="s">
        <v>913</v>
      </c>
    </row>
    <row r="12" spans="1:16" s="108" customFormat="1" x14ac:dyDescent="0.25">
      <c r="A12" s="182" t="s">
        <v>1575</v>
      </c>
      <c r="B12" s="245"/>
      <c r="C12" s="110"/>
      <c r="D12" s="110"/>
      <c r="E12" s="110"/>
      <c r="F12" s="110"/>
      <c r="G12" s="110"/>
      <c r="H12" s="110"/>
      <c r="I12" s="110"/>
      <c r="J12" s="110"/>
      <c r="K12" s="110"/>
      <c r="L12" s="110"/>
      <c r="M12" s="110"/>
      <c r="N12" s="112">
        <f t="shared" si="1"/>
        <v>0</v>
      </c>
      <c r="O12" s="44" t="s">
        <v>865</v>
      </c>
      <c r="P12" s="43" t="s">
        <v>913</v>
      </c>
    </row>
    <row r="13" spans="1:16" s="44" customFormat="1" x14ac:dyDescent="0.25">
      <c r="A13" s="181" t="s">
        <v>1576</v>
      </c>
      <c r="B13" s="78">
        <v>760</v>
      </c>
      <c r="C13" s="116"/>
      <c r="D13" s="201"/>
      <c r="E13" s="89">
        <v>100</v>
      </c>
      <c r="F13" s="89">
        <v>100</v>
      </c>
      <c r="G13" s="89">
        <v>100</v>
      </c>
      <c r="H13" s="89">
        <v>100</v>
      </c>
      <c r="I13" s="89">
        <v>100</v>
      </c>
      <c r="J13" s="89">
        <v>100</v>
      </c>
      <c r="K13" s="89">
        <v>60</v>
      </c>
      <c r="L13" s="89">
        <v>50</v>
      </c>
      <c r="M13" s="89">
        <v>50</v>
      </c>
      <c r="N13" s="78">
        <f>SUM(C13:M13)</f>
        <v>760</v>
      </c>
      <c r="O13" s="44" t="s">
        <v>865</v>
      </c>
      <c r="P13" s="44" t="s">
        <v>913</v>
      </c>
    </row>
    <row r="14" spans="1:16" x14ac:dyDescent="0.25">
      <c r="A14" s="182" t="s">
        <v>1577</v>
      </c>
      <c r="B14" s="88">
        <v>100</v>
      </c>
      <c r="C14" s="110"/>
      <c r="D14" s="112">
        <v>40</v>
      </c>
      <c r="E14" s="112">
        <v>40</v>
      </c>
      <c r="F14" s="180">
        <v>20</v>
      </c>
      <c r="G14" s="110"/>
      <c r="H14" s="110"/>
      <c r="I14" s="110"/>
      <c r="J14" s="110"/>
      <c r="K14" s="110"/>
      <c r="L14" s="110"/>
      <c r="M14" s="110"/>
      <c r="N14" s="112">
        <f t="shared" ref="N14" si="2">SUM(C14:M14)</f>
        <v>100</v>
      </c>
      <c r="O14" s="44" t="s">
        <v>865</v>
      </c>
      <c r="P14" s="43" t="s">
        <v>913</v>
      </c>
    </row>
    <row r="15" spans="1:16" s="43" customFormat="1" x14ac:dyDescent="0.25">
      <c r="A15" s="92" t="s">
        <v>1585</v>
      </c>
      <c r="B15" s="88"/>
      <c r="C15" s="112"/>
      <c r="D15" s="112"/>
      <c r="E15" s="112"/>
      <c r="F15" s="112"/>
      <c r="G15" s="112"/>
      <c r="H15" s="112"/>
      <c r="I15" s="112"/>
      <c r="J15" s="112"/>
      <c r="K15" s="112"/>
      <c r="L15" s="112"/>
      <c r="M15" s="112"/>
      <c r="N15" s="112"/>
      <c r="O15" s="44"/>
    </row>
    <row r="16" spans="1:16" s="43" customFormat="1" x14ac:dyDescent="0.25">
      <c r="A16" s="181" t="s">
        <v>1578</v>
      </c>
      <c r="B16" s="78">
        <v>20</v>
      </c>
      <c r="C16" s="78">
        <v>20</v>
      </c>
      <c r="D16" s="116"/>
      <c r="E16" s="116"/>
      <c r="F16" s="116"/>
      <c r="G16" s="116"/>
      <c r="H16" s="116"/>
      <c r="I16" s="116"/>
      <c r="J16" s="116"/>
      <c r="K16" s="116"/>
      <c r="L16" s="116"/>
      <c r="M16" s="116"/>
      <c r="N16" s="78">
        <f>SUM(C16:M16)</f>
        <v>20</v>
      </c>
      <c r="O16" s="44" t="s">
        <v>866</v>
      </c>
      <c r="P16" s="43" t="s">
        <v>913</v>
      </c>
    </row>
    <row r="17" spans="1:16" s="108" customFormat="1" x14ac:dyDescent="0.25">
      <c r="A17" s="183" t="s">
        <v>1579</v>
      </c>
      <c r="B17" s="90">
        <v>425</v>
      </c>
      <c r="C17" s="110"/>
      <c r="D17" s="112">
        <v>48</v>
      </c>
      <c r="E17" s="112">
        <v>89</v>
      </c>
      <c r="F17" s="112">
        <v>79</v>
      </c>
      <c r="G17" s="112">
        <v>92</v>
      </c>
      <c r="H17" s="182">
        <v>85</v>
      </c>
      <c r="I17" s="182">
        <v>32</v>
      </c>
      <c r="J17" s="117"/>
      <c r="K17" s="117"/>
      <c r="L17" s="117"/>
      <c r="M17" s="117"/>
      <c r="N17" s="112">
        <f t="shared" ref="N17:N18" si="3">SUM(C17:M17)</f>
        <v>425</v>
      </c>
      <c r="O17" s="44" t="s">
        <v>866</v>
      </c>
      <c r="P17" s="43" t="s">
        <v>913</v>
      </c>
    </row>
    <row r="18" spans="1:16" s="108" customFormat="1" x14ac:dyDescent="0.25">
      <c r="A18" s="182" t="s">
        <v>1580</v>
      </c>
      <c r="B18" s="88">
        <v>1800</v>
      </c>
      <c r="C18" s="110"/>
      <c r="D18" s="110"/>
      <c r="E18" s="115">
        <v>50</v>
      </c>
      <c r="F18" s="115">
        <v>150</v>
      </c>
      <c r="G18" s="115">
        <v>220</v>
      </c>
      <c r="H18" s="115">
        <v>230</v>
      </c>
      <c r="I18" s="115">
        <v>230</v>
      </c>
      <c r="J18" s="115">
        <v>230</v>
      </c>
      <c r="K18" s="115">
        <v>230</v>
      </c>
      <c r="L18" s="115">
        <v>230</v>
      </c>
      <c r="M18" s="115">
        <v>230</v>
      </c>
      <c r="N18" s="112">
        <f t="shared" si="3"/>
        <v>1800</v>
      </c>
      <c r="O18" s="44" t="s">
        <v>866</v>
      </c>
      <c r="P18" s="43" t="s">
        <v>913</v>
      </c>
    </row>
    <row r="19" spans="1:16" x14ac:dyDescent="0.25">
      <c r="A19" s="114"/>
      <c r="B19" s="77">
        <f>SUM(B4:B18)</f>
        <v>4634</v>
      </c>
      <c r="C19" s="77">
        <f t="shared" ref="C19:N19" si="4">SUM(C4:C18)</f>
        <v>20</v>
      </c>
      <c r="D19" s="77">
        <f t="shared" si="4"/>
        <v>113</v>
      </c>
      <c r="E19" s="77">
        <f t="shared" si="4"/>
        <v>608</v>
      </c>
      <c r="F19" s="77">
        <f t="shared" si="4"/>
        <v>699</v>
      </c>
      <c r="G19" s="77">
        <f t="shared" si="4"/>
        <v>657</v>
      </c>
      <c r="H19" s="77">
        <f t="shared" si="4"/>
        <v>640</v>
      </c>
      <c r="I19" s="77">
        <f t="shared" si="4"/>
        <v>477</v>
      </c>
      <c r="J19" s="77">
        <f t="shared" si="4"/>
        <v>405</v>
      </c>
      <c r="K19" s="77">
        <f t="shared" si="4"/>
        <v>365</v>
      </c>
      <c r="L19" s="77">
        <f t="shared" si="4"/>
        <v>355</v>
      </c>
      <c r="M19" s="77">
        <f t="shared" si="4"/>
        <v>295</v>
      </c>
      <c r="N19" s="77">
        <f t="shared" si="4"/>
        <v>4634</v>
      </c>
    </row>
    <row r="20" spans="1:16" x14ac:dyDescent="0.25">
      <c r="A20" s="108"/>
      <c r="B20" s="108"/>
      <c r="C20" s="108"/>
      <c r="D20" s="108"/>
      <c r="E20" s="108"/>
      <c r="F20" s="108"/>
      <c r="G20" s="108"/>
      <c r="H20" s="108"/>
      <c r="I20" s="108"/>
      <c r="J20" s="108"/>
      <c r="K20" s="108"/>
      <c r="L20" s="108"/>
      <c r="M20" s="108"/>
      <c r="N20" s="108"/>
    </row>
    <row r="23" spans="1:16" x14ac:dyDescent="0.25">
      <c r="A23" s="135"/>
    </row>
    <row r="24" spans="1:16" x14ac:dyDescent="0.25">
      <c r="A24" s="137"/>
    </row>
  </sheetData>
  <sheetProtection password="C2A5" sheet="1" objects="1" scenarios="1"/>
  <mergeCells count="1">
    <mergeCell ref="B10:B12"/>
  </mergeCells>
  <pageMargins left="0.23622047244094491" right="0.23622047244094491" top="0.74803149606299213" bottom="0.74803149606299213" header="0.31496062992125984" footer="0.31496062992125984"/>
  <pageSetup paperSize="8" scale="68" fitToHeight="0" orientation="landscape" r:id="rId1"/>
  <headerFooter>
    <oddFooter>&amp;C&amp;P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 All Sites'!$N$34:$N$39</xm:f>
          </x14:formula1>
          <xm:sqref>O4:O18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 All Sites</vt:lpstr>
      <vt:lpstr>b) Commitments</vt:lpstr>
      <vt:lpstr>b) Commitments - Care Homes</vt:lpstr>
      <vt:lpstr>b) Commitments - Students</vt:lpstr>
      <vt:lpstr>c) Small SHLAA Sites</vt:lpstr>
      <vt:lpstr>d) Windfalls</vt:lpstr>
      <vt:lpstr>e) Canalside &amp; Emp Areas</vt:lpstr>
      <vt:lpstr>f) Allocated Bfield Sites</vt:lpstr>
      <vt:lpstr>g) Allocated Gfield Sites</vt:lpstr>
      <vt:lpstr>h) Allocated Sites Villages</vt:lpstr>
      <vt:lpstr>Supply by Spatial Area</vt:lpstr>
      <vt:lpstr>Supply by Village</vt:lpstr>
      <vt:lpstr>cheese</vt:lpstr>
      <vt:lpstr>'f) Allocated Bfield Sites'!Print_Area</vt:lpstr>
      <vt:lpstr>Range</vt:lpstr>
      <vt:lpstr>SpatialArea</vt:lpstr>
    </vt:vector>
  </TitlesOfParts>
  <Company>Warwick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Jones</dc:creator>
  <cp:lastModifiedBy>Michael Brown</cp:lastModifiedBy>
  <cp:lastPrinted>2018-07-05T14:05:12Z</cp:lastPrinted>
  <dcterms:created xsi:type="dcterms:W3CDTF">2014-01-22T09:36:47Z</dcterms:created>
  <dcterms:modified xsi:type="dcterms:W3CDTF">2018-09-04T12:13:09Z</dcterms:modified>
</cp:coreProperties>
</file>